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activeTab="0"/>
  </bookViews>
  <sheets>
    <sheet name="DD1416_harrisvt3_2BD3756E-1422-" sheetId="1" r:id="rId1"/>
  </sheets>
  <definedNames>
    <definedName name="_xlnm.Print_Titles" localSheetId="0">'DD1416_harrisvt3_2BD3756E-1422-'!$1:$7</definedName>
  </definedNames>
  <calcPr fullCalcOnLoad="1"/>
</workbook>
</file>

<file path=xl/sharedStrings.xml><?xml version="1.0" encoding="utf-8"?>
<sst xmlns="http://schemas.openxmlformats.org/spreadsheetml/2006/main" count="183" uniqueCount="171">
  <si>
    <t>Report of Programs</t>
  </si>
  <si>
    <t>(Dollars in Thousands)</t>
  </si>
  <si>
    <t>Account:</t>
  </si>
  <si>
    <t>Procurement, Marine Corps  10/12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</si>
  <si>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</si>
  <si>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</si>
  <si>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</si>
  <si>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</si>
  <si>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</si>
  <si>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</si>
  <si>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</si>
  <si>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</si>
  <si>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</si>
  <si>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</si>
  <si>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</si>
  <si>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</si>
  <si>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</si>
  <si>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</si>
  <si>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</si>
  <si>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</si>
  <si>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</si>
  <si>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</si>
  <si>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</si>
  <si>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</si>
  <si>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</si>
  <si>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</si>
  <si>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</si>
  <si>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</si>
  <si>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2021</t>
  </si>
  <si>
    <t>2038</t>
  </si>
  <si>
    <t>2061</t>
  </si>
  <si>
    <t>*</t>
  </si>
  <si>
    <t>(Microclimate Cooling Unit for M1 Abrams Tank)</t>
  </si>
  <si>
    <t>2064</t>
  </si>
  <si>
    <t>2185</t>
  </si>
  <si>
    <t>2208</t>
  </si>
  <si>
    <t>2212</t>
  </si>
  <si>
    <t>2220</t>
  </si>
  <si>
    <t>BA 02: Weapons and Combat Vehicles</t>
  </si>
  <si>
    <t>3006</t>
  </si>
  <si>
    <t>3016</t>
  </si>
  <si>
    <t>Follow on To Smaw  </t>
  </si>
  <si>
    <t>3017</t>
  </si>
  <si>
    <t>Anti Armor Weapns System-Heavy (AAWS-H)  R1.</t>
  </si>
  <si>
    <t>3123</t>
  </si>
  <si>
    <t>BA 03: Guided Missiles and Equipment</t>
  </si>
  <si>
    <t>4181</t>
  </si>
  <si>
    <t>(Portable Military Radio Communications Test Set)</t>
  </si>
  <si>
    <t>4190</t>
  </si>
  <si>
    <t>4617</t>
  </si>
  <si>
    <t>Combat Support System  R1.</t>
  </si>
  <si>
    <t>4620</t>
  </si>
  <si>
    <t>4630</t>
  </si>
  <si>
    <t>4631</t>
  </si>
  <si>
    <t>Command Post Systems  S1.</t>
  </si>
  <si>
    <t>4633</t>
  </si>
  <si>
    <t>4634</t>
  </si>
  <si>
    <t>4635</t>
  </si>
  <si>
    <t>4640</t>
  </si>
  <si>
    <t>4650</t>
  </si>
  <si>
    <t>4733</t>
  </si>
  <si>
    <t>4747</t>
  </si>
  <si>
    <t>4757</t>
  </si>
  <si>
    <t>4930</t>
  </si>
  <si>
    <t>BA 04: Communications and Electronics Equipment</t>
  </si>
  <si>
    <t>5003</t>
  </si>
  <si>
    <t>5006</t>
  </si>
  <si>
    <t>5045</t>
  </si>
  <si>
    <t>5050</t>
  </si>
  <si>
    <t>5088</t>
  </si>
  <si>
    <t>5093</t>
  </si>
  <si>
    <t>5097</t>
  </si>
  <si>
    <t>(Marine Corps MK 1077 Flatracks)</t>
  </si>
  <si>
    <t>5132</t>
  </si>
  <si>
    <t>Trailers  </t>
  </si>
  <si>
    <t>5230</t>
  </si>
  <si>
    <t>BA 05: Support Vehicles</t>
  </si>
  <si>
    <t>6054</t>
  </si>
  <si>
    <t>6274</t>
  </si>
  <si>
    <t>(Nitrile Rubber Collapsible Fuel Bladders)</t>
  </si>
  <si>
    <t>6277</t>
  </si>
  <si>
    <t>6366</t>
  </si>
  <si>
    <t>(On Board Vehicle Power Kits for USMC MTVR Trucks)</t>
  </si>
  <si>
    <t>6438</t>
  </si>
  <si>
    <t>Physical Security Equipment  </t>
  </si>
  <si>
    <t>(Portable Armored Wall System)</t>
  </si>
  <si>
    <t>6441</t>
  </si>
  <si>
    <t>6462</t>
  </si>
  <si>
    <t>Material Handling Equip  R1.</t>
  </si>
  <si>
    <t>6468</t>
  </si>
  <si>
    <t>First Destination Transportation  </t>
  </si>
  <si>
    <t>6518</t>
  </si>
  <si>
    <t>Amphibious Support Equipment  S1.</t>
  </si>
  <si>
    <t>6520</t>
  </si>
  <si>
    <t>6522</t>
  </si>
  <si>
    <t>Field Medical Equipment  </t>
  </si>
  <si>
    <t>6532</t>
  </si>
  <si>
    <t>6543</t>
  </si>
  <si>
    <t>6544</t>
  </si>
  <si>
    <t>Family of Construction Equipment  S1.</t>
  </si>
  <si>
    <t>6545</t>
  </si>
  <si>
    <t>6613</t>
  </si>
  <si>
    <t>6670</t>
  </si>
  <si>
    <t>BA 06: Engineer and Other Equipment</t>
  </si>
  <si>
    <t>7000</t>
  </si>
  <si>
    <t>BA 07: Spares and Repair Parts</t>
  </si>
  <si>
    <t>TOTAL</t>
  </si>
  <si>
    <t>Requirement:</t>
  </si>
  <si>
    <t>1. Funds required to support an urgent, higher priority, requirement.</t>
  </si>
  <si>
    <t>2. Funds required for price growth associated with program 'X'.</t>
  </si>
  <si>
    <t>3. Funds required to finance additional operational requirements associated with the Global War on Terrorism and/or Operation Iraqi Freedom.</t>
  </si>
  <si>
    <t>4. Funds required to fund operational and fielding requirements.</t>
  </si>
  <si>
    <t>Sources:</t>
  </si>
  <si>
    <t>1. Funds are available because the requirement has been satisfied and funds are available to support higher priority items.</t>
  </si>
  <si>
    <t>2. Funds are available due to contract savings because costs to procure items were less than budgeted.</t>
  </si>
  <si>
    <t>3. Funds are available based on current execution of the program and can be reprogrammed with minimal risk to the program.</t>
  </si>
  <si>
    <t>4. Funds available because of delayed contract award.</t>
  </si>
  <si>
    <t>Statute</t>
  </si>
  <si>
    <t>( 798)</t>
  </si>
  <si>
    <t>LAV PIP  S1.</t>
  </si>
  <si>
    <t>Modification Kits  S1.</t>
  </si>
  <si>
    <t>155MM Ltwt Towed Howitzer  S1.</t>
  </si>
  <si>
    <t>Repair and Test Equipment  S1.</t>
  </si>
  <si>
    <t>Medium Tactical Veh Repl  S1.</t>
  </si>
  <si>
    <t>Logistics Vehicle System Rep  S1.</t>
  </si>
  <si>
    <t>Family of Tactical Trailers  S1,</t>
  </si>
  <si>
    <t>Tactical Fuel Systems  S1.</t>
  </si>
  <si>
    <t>Power Equipment Assorted  S1.</t>
  </si>
  <si>
    <t>Items Less Than $5 Million  S1.</t>
  </si>
  <si>
    <t>(1,196)</t>
  </si>
  <si>
    <t>( 2,393)</t>
  </si>
  <si>
    <t>( 3,091)</t>
  </si>
  <si>
    <t>( 8,972)</t>
  </si>
  <si>
    <t>(8,972)</t>
  </si>
  <si>
    <t>( 997)</t>
  </si>
  <si>
    <t>Items under $5 million (Comm &amp; Elec)  S1.</t>
  </si>
  <si>
    <t>Common Computer Resources  R1.</t>
  </si>
  <si>
    <t>Air Operations C2 Systems  S1.</t>
  </si>
  <si>
    <t>Radar Systems  R1.</t>
  </si>
  <si>
    <t>Intelligence Support Equipment  S1.</t>
  </si>
  <si>
    <t>Motor Transport Modifications  S1.</t>
  </si>
  <si>
    <t>Bulk Liquid Equipment  R1.</t>
  </si>
  <si>
    <t>Garrison Mobile Eng Equip (GMEE)  R1.</t>
  </si>
  <si>
    <t>EOD Systems  R1.</t>
  </si>
  <si>
    <t>AAV7A1 PIP  S1.</t>
  </si>
  <si>
    <t>High Mobility Artillery Rocket System  S1.</t>
  </si>
  <si>
    <t>Spares and Repair Parts  S1.</t>
  </si>
  <si>
    <t>Wpns &amp; Cmbt Vehs under $5 million  S1.</t>
  </si>
  <si>
    <t>Ground Based Air Defense (GBAD)  S1.</t>
  </si>
  <si>
    <t>Unit Operations Center  R1.</t>
  </si>
  <si>
    <t>Radio Systems  R1.</t>
  </si>
  <si>
    <t>Unmanned Air Systems (Intel)  S1.</t>
  </si>
  <si>
    <t>Night Vision Equipment  S1.</t>
  </si>
  <si>
    <t>Commercial Passenger Vehicles  S1.</t>
  </si>
  <si>
    <t>5/4T Truck HMMWV (MYP)  R1.</t>
  </si>
  <si>
    <t>Env Cntrl Equip Assorted  S1.</t>
  </si>
  <si>
    <t>Training Devices  R1.</t>
  </si>
  <si>
    <t>Container Family  S1.</t>
  </si>
  <si>
    <t>Family of Field Feeding Systems  R1.</t>
  </si>
  <si>
    <t>Expeditionary Fire Supt Sys  R2.</t>
  </si>
  <si>
    <t>Commercial Cargo Vehicles  S1.</t>
  </si>
  <si>
    <t>Family of Internally Trans Veh (ITV)  S1.</t>
  </si>
  <si>
    <t>Data as of: 31 March 2011</t>
  </si>
  <si>
    <t>Weapons Enhancement Program  R1.</t>
  </si>
  <si>
    <t>Comm Switching &amp; Control Systems  S1.</t>
  </si>
  <si>
    <t>Comm &amp; Elec Infrastructure Supt  R1.</t>
  </si>
  <si>
    <t>Fire Support System  S1.</t>
  </si>
  <si>
    <t>Items Less Than $5 Million  R1.</t>
  </si>
  <si>
    <t>(2,304)</t>
  </si>
  <si>
    <t>(3,090)</t>
  </si>
  <si>
    <t>(7,829)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</si>
</sst>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7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7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3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43" fillId="0" borderId="25" xfId="0" applyFont="1" applyFill="1" applyBorder="1" applyAlignment="1">
      <alignment horizontal="center" wrapText="1"/>
    </xf>
    <xf numFmtId="0" fontId="43" fillId="0" borderId="26" xfId="0" applyFont="1" applyFill="1" applyBorder="1" applyAlignment="1">
      <alignment horizontal="center" wrapText="1"/>
    </xf>
    <xf numFmtId="0" fontId="43" fillId="0" borderId="2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L1"/>
    </sheetView>
  </sheetViews>
  <sheetFormatPr defaultColWidth="9.140625" defaultRowHeight="12.75"/>
  <cols>
    <col min="1" max="2" width="6.8515625" style="0" customWidth="1"/>
    <col min="3" max="3" width="39.140625" style="0" customWidth="1"/>
    <col min="4" max="4" width="8.421875" style="0" customWidth="1"/>
    <col min="5" max="5" width="9.7109375" style="0" customWidth="1"/>
    <col min="6" max="6" width="10.28125" style="0" customWidth="1"/>
    <col min="8" max="8" width="9.00390625" style="0" customWidth="1"/>
    <col min="10" max="10" width="8.00390625" style="0" customWidth="1"/>
    <col min="11" max="11" width="7.421875" style="0" customWidth="1"/>
    <col min="12" max="12" width="9.57421875" style="0" customWidth="1"/>
  </cols>
  <sheetData>
    <row r="1" spans="1:12" s="6" customFormat="1" ht="12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6" customFormat="1" ht="12.75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s="6" customFormat="1" ht="12.75" customHeight="1">
      <c r="A3" s="43" t="s">
        <v>162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</row>
    <row r="4" spans="1:12" s="6" customFormat="1" ht="12.75">
      <c r="A4" s="15" t="s">
        <v>2</v>
      </c>
      <c r="B4" s="46" t="s">
        <v>3</v>
      </c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s="6" customFormat="1" ht="12.75">
      <c r="A5" s="16" t="s">
        <v>4</v>
      </c>
      <c r="B5" s="16" t="s">
        <v>7</v>
      </c>
      <c r="C5" s="25" t="s">
        <v>10</v>
      </c>
      <c r="D5" s="16" t="s">
        <v>11</v>
      </c>
      <c r="E5" s="25" t="s">
        <v>13</v>
      </c>
      <c r="F5" s="16" t="s">
        <v>14</v>
      </c>
      <c r="G5" s="16" t="s">
        <v>16</v>
      </c>
      <c r="H5" s="16" t="s">
        <v>18</v>
      </c>
      <c r="I5" s="16" t="s">
        <v>20</v>
      </c>
      <c r="J5" s="16" t="s">
        <v>22</v>
      </c>
      <c r="K5" s="17" t="s">
        <v>25</v>
      </c>
      <c r="L5" s="16" t="s">
        <v>26</v>
      </c>
    </row>
    <row r="6" spans="1:12" s="6" customFormat="1" ht="12.75">
      <c r="A6" s="16" t="s">
        <v>5</v>
      </c>
      <c r="B6" s="16" t="s">
        <v>8</v>
      </c>
      <c r="C6" s="26"/>
      <c r="D6" s="16" t="s">
        <v>7</v>
      </c>
      <c r="E6" s="26"/>
      <c r="F6" s="16" t="s">
        <v>15</v>
      </c>
      <c r="G6" s="16" t="s">
        <v>17</v>
      </c>
      <c r="H6" s="16" t="s">
        <v>19</v>
      </c>
      <c r="I6" s="16" t="s">
        <v>21</v>
      </c>
      <c r="J6" s="16" t="s">
        <v>23</v>
      </c>
      <c r="K6" s="17" t="s">
        <v>23</v>
      </c>
      <c r="L6" s="16" t="s">
        <v>27</v>
      </c>
    </row>
    <row r="7" spans="1:12" s="6" customFormat="1" ht="12.75">
      <c r="A7" s="18" t="s">
        <v>6</v>
      </c>
      <c r="B7" s="18" t="s">
        <v>9</v>
      </c>
      <c r="C7" s="27"/>
      <c r="D7" s="18" t="s">
        <v>12</v>
      </c>
      <c r="E7" s="27"/>
      <c r="F7" s="18" t="s">
        <v>16</v>
      </c>
      <c r="G7" s="18" t="s">
        <v>117</v>
      </c>
      <c r="H7" s="18"/>
      <c r="I7" s="18" t="s">
        <v>16</v>
      </c>
      <c r="J7" s="18" t="s">
        <v>24</v>
      </c>
      <c r="K7" s="19" t="s">
        <v>24</v>
      </c>
      <c r="L7" s="18"/>
    </row>
    <row r="8" spans="1:12" s="6" customFormat="1" ht="12.75">
      <c r="A8" s="7"/>
      <c r="B8" s="8" t="s">
        <v>28</v>
      </c>
      <c r="C8" s="9" t="s">
        <v>144</v>
      </c>
      <c r="D8" s="1">
        <v>9127</v>
      </c>
      <c r="E8" s="1">
        <v>6135</v>
      </c>
      <c r="F8" s="1"/>
      <c r="G8" s="1"/>
      <c r="H8" s="1"/>
      <c r="I8" s="1"/>
      <c r="J8" s="1"/>
      <c r="K8" s="1">
        <v>-1179</v>
      </c>
      <c r="L8" s="1">
        <f>SUM(E8:K8)</f>
        <v>4956</v>
      </c>
    </row>
    <row r="9" spans="1:12" s="6" customFormat="1" ht="12.75">
      <c r="A9" s="7"/>
      <c r="B9" s="8" t="s">
        <v>29</v>
      </c>
      <c r="C9" s="9" t="s">
        <v>119</v>
      </c>
      <c r="D9" s="1">
        <v>93198</v>
      </c>
      <c r="E9" s="1">
        <v>74219</v>
      </c>
      <c r="F9" s="2"/>
      <c r="G9" s="2"/>
      <c r="H9" s="2"/>
      <c r="I9" s="2"/>
      <c r="J9" s="2"/>
      <c r="K9" s="1">
        <v>-1011</v>
      </c>
      <c r="L9" s="1">
        <f>SUM(E9:K9)</f>
        <v>73208</v>
      </c>
    </row>
    <row r="10" spans="1:12" s="6" customFormat="1" ht="12.75">
      <c r="A10" s="7"/>
      <c r="B10" s="8" t="s">
        <v>30</v>
      </c>
      <c r="C10" s="9" t="s">
        <v>120</v>
      </c>
      <c r="D10" s="1">
        <v>54173</v>
      </c>
      <c r="E10" s="1">
        <v>54866</v>
      </c>
      <c r="F10" s="1"/>
      <c r="G10" s="1"/>
      <c r="H10" s="10">
        <v>55000</v>
      </c>
      <c r="I10" s="1"/>
      <c r="J10" s="1"/>
      <c r="K10" s="10">
        <f>-383+-1397</f>
        <v>-1780</v>
      </c>
      <c r="L10" s="1">
        <f aca="true" t="shared" si="0" ref="L10:L15">SUM(E10:K10)</f>
        <v>108086</v>
      </c>
    </row>
    <row r="11" spans="1:12" s="6" customFormat="1" ht="12.75">
      <c r="A11" s="8" t="s">
        <v>31</v>
      </c>
      <c r="B11" s="11"/>
      <c r="C11" s="9" t="s">
        <v>32</v>
      </c>
      <c r="D11" s="4"/>
      <c r="E11" s="1" t="s">
        <v>118</v>
      </c>
      <c r="F11" s="1"/>
      <c r="G11" s="1"/>
      <c r="H11" s="1"/>
      <c r="I11" s="4"/>
      <c r="J11" s="5"/>
      <c r="K11" s="4"/>
      <c r="L11" s="1" t="str">
        <f>E11</f>
        <v>( 798)</v>
      </c>
    </row>
    <row r="12" spans="1:12" s="6" customFormat="1" ht="12.75">
      <c r="A12" s="7"/>
      <c r="B12" s="8" t="s">
        <v>33</v>
      </c>
      <c r="C12" s="9" t="s">
        <v>159</v>
      </c>
      <c r="D12" s="1">
        <v>19591</v>
      </c>
      <c r="E12" s="1">
        <v>19531</v>
      </c>
      <c r="F12" s="1"/>
      <c r="G12" s="1"/>
      <c r="H12" s="1"/>
      <c r="I12" s="1"/>
      <c r="J12" s="1"/>
      <c r="K12" s="1">
        <v>2958</v>
      </c>
      <c r="L12" s="1">
        <f t="shared" si="0"/>
        <v>22489</v>
      </c>
    </row>
    <row r="13" spans="1:12" s="6" customFormat="1" ht="12.75">
      <c r="A13" s="7"/>
      <c r="B13" s="8" t="s">
        <v>34</v>
      </c>
      <c r="C13" s="9" t="s">
        <v>121</v>
      </c>
      <c r="D13" s="1">
        <v>7420</v>
      </c>
      <c r="E13" s="1">
        <v>61397</v>
      </c>
      <c r="F13" s="1"/>
      <c r="G13" s="1"/>
      <c r="H13" s="1"/>
      <c r="I13" s="1"/>
      <c r="J13" s="1"/>
      <c r="K13" s="1">
        <v>-1374</v>
      </c>
      <c r="L13" s="1">
        <f t="shared" si="0"/>
        <v>60023</v>
      </c>
    </row>
    <row r="14" spans="1:12" s="6" customFormat="1" ht="12.75">
      <c r="A14" s="7"/>
      <c r="B14" s="8" t="s">
        <v>35</v>
      </c>
      <c r="C14" s="9" t="s">
        <v>163</v>
      </c>
      <c r="D14" s="1">
        <v>31389</v>
      </c>
      <c r="E14" s="1">
        <v>31320</v>
      </c>
      <c r="F14" s="1"/>
      <c r="G14" s="1"/>
      <c r="H14" s="1"/>
      <c r="I14" s="1"/>
      <c r="J14" s="10">
        <v>5000</v>
      </c>
      <c r="K14" s="1">
        <v>713</v>
      </c>
      <c r="L14" s="1">
        <f t="shared" si="0"/>
        <v>37033</v>
      </c>
    </row>
    <row r="15" spans="1:12" s="6" customFormat="1" ht="12.75">
      <c r="A15" s="7"/>
      <c r="B15" s="8" t="s">
        <v>36</v>
      </c>
      <c r="C15" s="9" t="s">
        <v>145</v>
      </c>
      <c r="D15" s="1">
        <v>71476</v>
      </c>
      <c r="E15" s="1">
        <v>71256</v>
      </c>
      <c r="F15" s="1"/>
      <c r="G15" s="1"/>
      <c r="H15" s="1"/>
      <c r="I15" s="1"/>
      <c r="J15" s="1"/>
      <c r="K15" s="10">
        <v>-8150</v>
      </c>
      <c r="L15" s="1">
        <f t="shared" si="0"/>
        <v>63106</v>
      </c>
    </row>
    <row r="16" spans="1:12" s="6" customFormat="1" ht="12.75">
      <c r="A16" s="7"/>
      <c r="B16" s="8" t="s">
        <v>37</v>
      </c>
      <c r="C16" s="9" t="s">
        <v>147</v>
      </c>
      <c r="D16" s="1">
        <v>29300</v>
      </c>
      <c r="E16" s="1">
        <v>19459</v>
      </c>
      <c r="F16" s="1"/>
      <c r="G16" s="1"/>
      <c r="H16" s="1"/>
      <c r="I16" s="1"/>
      <c r="J16" s="1"/>
      <c r="K16" s="1">
        <f>-721</f>
        <v>-721</v>
      </c>
      <c r="L16" s="1">
        <f>SUM(E16:K16)</f>
        <v>18738</v>
      </c>
    </row>
    <row r="17" spans="1:12" s="6" customFormat="1" ht="12.75">
      <c r="A17" s="7"/>
      <c r="B17" s="7"/>
      <c r="C17" s="12" t="s">
        <v>38</v>
      </c>
      <c r="D17" s="3">
        <f>SUM(D8:D16)</f>
        <v>315674</v>
      </c>
      <c r="E17" s="3">
        <f aca="true" t="shared" si="1" ref="E17:J17">SUM(E8:E16)</f>
        <v>338183</v>
      </c>
      <c r="F17" s="3"/>
      <c r="G17" s="3"/>
      <c r="H17" s="3">
        <f t="shared" si="1"/>
        <v>55000</v>
      </c>
      <c r="I17" s="3"/>
      <c r="J17" s="3">
        <f t="shared" si="1"/>
        <v>5000</v>
      </c>
      <c r="K17" s="3">
        <f>SUM(K8:K16)</f>
        <v>-10544</v>
      </c>
      <c r="L17" s="3">
        <f>SUM(L8:L16)</f>
        <v>387639</v>
      </c>
    </row>
    <row r="18" spans="1:12" s="6" customFormat="1" ht="12.75">
      <c r="A18" s="7"/>
      <c r="B18" s="8" t="s">
        <v>39</v>
      </c>
      <c r="C18" s="9" t="s">
        <v>148</v>
      </c>
      <c r="D18" s="1">
        <v>11387</v>
      </c>
      <c r="E18" s="1">
        <v>11352</v>
      </c>
      <c r="F18" s="1"/>
      <c r="G18" s="1"/>
      <c r="H18" s="1"/>
      <c r="I18" s="1"/>
      <c r="J18" s="1">
        <v>-9000</v>
      </c>
      <c r="K18" s="1">
        <v>-434</v>
      </c>
      <c r="L18" s="1">
        <f>SUM(E18:K18)</f>
        <v>1918</v>
      </c>
    </row>
    <row r="19" spans="1:12" s="6" customFormat="1" ht="12.75">
      <c r="A19" s="7"/>
      <c r="B19" s="8" t="s">
        <v>40</v>
      </c>
      <c r="C19" s="9" t="s">
        <v>41</v>
      </c>
      <c r="D19" s="1">
        <v>25333</v>
      </c>
      <c r="E19" s="1"/>
      <c r="F19" s="1"/>
      <c r="G19" s="1"/>
      <c r="H19" s="1"/>
      <c r="I19" s="1"/>
      <c r="J19" s="1"/>
      <c r="K19" s="1"/>
      <c r="L19" s="1"/>
    </row>
    <row r="20" spans="1:12" s="6" customFormat="1" ht="12.75">
      <c r="A20" s="7"/>
      <c r="B20" s="8" t="s">
        <v>42</v>
      </c>
      <c r="C20" s="9" t="s">
        <v>43</v>
      </c>
      <c r="D20" s="1">
        <v>71225</v>
      </c>
      <c r="E20" s="1">
        <v>71005</v>
      </c>
      <c r="F20" s="1"/>
      <c r="G20" s="1"/>
      <c r="H20" s="1"/>
      <c r="I20" s="1"/>
      <c r="J20" s="1"/>
      <c r="K20" s="1">
        <v>1459</v>
      </c>
      <c r="L20" s="1">
        <f>SUM(E20:K20)</f>
        <v>72464</v>
      </c>
    </row>
    <row r="21" spans="1:12" s="6" customFormat="1" ht="12.75">
      <c r="A21" s="7"/>
      <c r="B21" s="8" t="s">
        <v>44</v>
      </c>
      <c r="C21" s="9" t="s">
        <v>120</v>
      </c>
      <c r="D21" s="1">
        <v>10620</v>
      </c>
      <c r="E21" s="1">
        <v>10613</v>
      </c>
      <c r="F21" s="1"/>
      <c r="G21" s="1"/>
      <c r="H21" s="1"/>
      <c r="I21" s="1"/>
      <c r="J21" s="1"/>
      <c r="K21" s="1">
        <v>-949</v>
      </c>
      <c r="L21" s="1">
        <f>SUM(E21:K21)</f>
        <v>9664</v>
      </c>
    </row>
    <row r="22" spans="1:12" s="6" customFormat="1" ht="12.75">
      <c r="A22" s="7"/>
      <c r="B22" s="7"/>
      <c r="C22" s="12" t="s">
        <v>45</v>
      </c>
      <c r="D22" s="3">
        <f>SUM(D18:D21)</f>
        <v>118565</v>
      </c>
      <c r="E22" s="3">
        <f aca="true" t="shared" si="2" ref="E22:K22">SUM(E18:E21)</f>
        <v>92970</v>
      </c>
      <c r="F22" s="3"/>
      <c r="G22" s="3"/>
      <c r="H22" s="3"/>
      <c r="I22" s="3"/>
      <c r="J22" s="3">
        <f t="shared" si="2"/>
        <v>-9000</v>
      </c>
      <c r="K22" s="3">
        <f t="shared" si="2"/>
        <v>76</v>
      </c>
      <c r="L22" s="3">
        <f>SUM(L18:L21)</f>
        <v>84046</v>
      </c>
    </row>
    <row r="23" spans="1:12" s="6" customFormat="1" ht="12.75">
      <c r="A23" s="7"/>
      <c r="B23" s="8" t="s">
        <v>46</v>
      </c>
      <c r="C23" s="9" t="s">
        <v>122</v>
      </c>
      <c r="D23" s="1">
        <v>42828</v>
      </c>
      <c r="E23" s="1">
        <v>43928</v>
      </c>
      <c r="F23" s="1"/>
      <c r="G23" s="1"/>
      <c r="H23" s="1"/>
      <c r="I23" s="1"/>
      <c r="J23" s="1"/>
      <c r="K23" s="1">
        <v>-1809</v>
      </c>
      <c r="L23" s="1">
        <f>SUM(E23:K23)</f>
        <v>42119</v>
      </c>
    </row>
    <row r="24" spans="1:12" s="6" customFormat="1" ht="12.75">
      <c r="A24" s="8" t="s">
        <v>31</v>
      </c>
      <c r="B24" s="11"/>
      <c r="C24" s="9" t="s">
        <v>47</v>
      </c>
      <c r="D24" s="4"/>
      <c r="E24" s="1" t="s">
        <v>129</v>
      </c>
      <c r="F24" s="1"/>
      <c r="G24" s="1"/>
      <c r="H24" s="1"/>
      <c r="I24" s="4"/>
      <c r="J24" s="5"/>
      <c r="K24" s="4"/>
      <c r="L24" s="1" t="str">
        <f>E24</f>
        <v>(1,196)</v>
      </c>
    </row>
    <row r="25" spans="1:12" s="6" customFormat="1" ht="12.75">
      <c r="A25" s="7"/>
      <c r="B25" s="8" t="s">
        <v>48</v>
      </c>
      <c r="C25" s="9" t="s">
        <v>149</v>
      </c>
      <c r="D25" s="1">
        <v>19832</v>
      </c>
      <c r="E25" s="1">
        <v>19771</v>
      </c>
      <c r="F25" s="1"/>
      <c r="G25" s="1"/>
      <c r="H25" s="1"/>
      <c r="I25" s="1"/>
      <c r="J25" s="1"/>
      <c r="K25" s="1">
        <f>2498</f>
        <v>2498</v>
      </c>
      <c r="L25" s="1">
        <f>SUM(E25:K25)</f>
        <v>22269</v>
      </c>
    </row>
    <row r="26" spans="1:12" s="6" customFormat="1" ht="12.75">
      <c r="A26" s="7"/>
      <c r="B26" s="8" t="s">
        <v>49</v>
      </c>
      <c r="C26" s="9" t="s">
        <v>50</v>
      </c>
      <c r="D26" s="1">
        <v>11830</v>
      </c>
      <c r="E26" s="1">
        <v>11795</v>
      </c>
      <c r="F26" s="1"/>
      <c r="G26" s="1"/>
      <c r="H26" s="1"/>
      <c r="I26" s="1"/>
      <c r="J26" s="1"/>
      <c r="K26" s="1">
        <v>809</v>
      </c>
      <c r="L26" s="1">
        <f aca="true" t="shared" si="3" ref="L26:L49">SUM(E26:K26)</f>
        <v>12604</v>
      </c>
    </row>
    <row r="27" spans="1:12" s="6" customFormat="1" ht="12.75">
      <c r="A27" s="7"/>
      <c r="B27" s="8" t="s">
        <v>51</v>
      </c>
      <c r="C27" s="9" t="s">
        <v>135</v>
      </c>
      <c r="D27" s="1">
        <v>7684</v>
      </c>
      <c r="E27" s="1">
        <v>7673</v>
      </c>
      <c r="F27" s="1"/>
      <c r="G27" s="1"/>
      <c r="H27" s="1"/>
      <c r="I27" s="1"/>
      <c r="J27" s="1"/>
      <c r="K27" s="1">
        <v>-1118</v>
      </c>
      <c r="L27" s="1">
        <f t="shared" si="3"/>
        <v>6555</v>
      </c>
    </row>
    <row r="28" spans="1:12" s="6" customFormat="1" ht="12.75">
      <c r="A28" s="7"/>
      <c r="B28" s="8" t="s">
        <v>52</v>
      </c>
      <c r="C28" s="9" t="s">
        <v>136</v>
      </c>
      <c r="D28" s="1">
        <v>138368</v>
      </c>
      <c r="E28" s="1">
        <v>138014</v>
      </c>
      <c r="F28" s="1"/>
      <c r="G28" s="1"/>
      <c r="H28" s="1"/>
      <c r="I28" s="1"/>
      <c r="J28" s="1"/>
      <c r="K28" s="1">
        <v>19930</v>
      </c>
      <c r="L28" s="1">
        <f t="shared" si="3"/>
        <v>157944</v>
      </c>
    </row>
    <row r="29" spans="1:12" s="6" customFormat="1" ht="12.75">
      <c r="A29" s="7"/>
      <c r="B29" s="8" t="s">
        <v>53</v>
      </c>
      <c r="C29" s="9" t="s">
        <v>54</v>
      </c>
      <c r="D29" s="1">
        <v>72861</v>
      </c>
      <c r="E29" s="1">
        <v>72707</v>
      </c>
      <c r="F29" s="1"/>
      <c r="G29" s="1"/>
      <c r="H29" s="1"/>
      <c r="I29" s="1"/>
      <c r="J29" s="1">
        <v>-18000</v>
      </c>
      <c r="K29" s="1">
        <v>-3012</v>
      </c>
      <c r="L29" s="1">
        <f t="shared" si="3"/>
        <v>51695</v>
      </c>
    </row>
    <row r="30" spans="1:12" s="6" customFormat="1" ht="12.75">
      <c r="A30" s="7"/>
      <c r="B30" s="8" t="s">
        <v>55</v>
      </c>
      <c r="C30" s="9" t="s">
        <v>150</v>
      </c>
      <c r="D30" s="1">
        <v>94451</v>
      </c>
      <c r="E30" s="1">
        <v>81436</v>
      </c>
      <c r="F30" s="1"/>
      <c r="G30" s="1"/>
      <c r="H30" s="10"/>
      <c r="I30" s="1"/>
      <c r="J30" s="1"/>
      <c r="K30" s="1">
        <v>12956</v>
      </c>
      <c r="L30" s="1">
        <f t="shared" si="3"/>
        <v>94392</v>
      </c>
    </row>
    <row r="31" spans="1:12" s="6" customFormat="1" ht="12.75">
      <c r="A31" s="7"/>
      <c r="B31" s="8" t="s">
        <v>56</v>
      </c>
      <c r="C31" s="9" t="s">
        <v>164</v>
      </c>
      <c r="D31" s="1">
        <v>100298</v>
      </c>
      <c r="E31" s="1">
        <v>94013</v>
      </c>
      <c r="F31" s="1"/>
      <c r="G31" s="1"/>
      <c r="H31" s="1"/>
      <c r="I31" s="1"/>
      <c r="J31" s="1"/>
      <c r="K31" s="1">
        <v>-2210</v>
      </c>
      <c r="L31" s="1">
        <f t="shared" si="3"/>
        <v>91803</v>
      </c>
    </row>
    <row r="32" spans="1:12" s="6" customFormat="1" ht="12.75">
      <c r="A32" s="7"/>
      <c r="B32" s="8" t="s">
        <v>57</v>
      </c>
      <c r="C32" s="9" t="s">
        <v>165</v>
      </c>
      <c r="D32" s="1">
        <v>15595</v>
      </c>
      <c r="E32" s="1">
        <v>15547</v>
      </c>
      <c r="F32" s="1"/>
      <c r="G32" s="1"/>
      <c r="H32" s="1"/>
      <c r="I32" s="1"/>
      <c r="J32" s="1"/>
      <c r="K32" s="1">
        <v>3052</v>
      </c>
      <c r="L32" s="1">
        <f>SUM(E32:K32)</f>
        <v>18599</v>
      </c>
    </row>
    <row r="33" spans="1:12" s="6" customFormat="1" ht="12.75">
      <c r="A33" s="7"/>
      <c r="B33" s="8" t="s">
        <v>58</v>
      </c>
      <c r="C33" s="9" t="s">
        <v>137</v>
      </c>
      <c r="D33" s="1">
        <v>48180</v>
      </c>
      <c r="E33" s="1">
        <v>48041</v>
      </c>
      <c r="F33" s="1"/>
      <c r="G33" s="1"/>
      <c r="H33" s="1"/>
      <c r="I33" s="1"/>
      <c r="J33" s="1"/>
      <c r="K33" s="1">
        <v>-2148</v>
      </c>
      <c r="L33" s="1">
        <f t="shared" si="3"/>
        <v>45893</v>
      </c>
    </row>
    <row r="34" spans="1:12" s="6" customFormat="1" ht="12.75">
      <c r="A34" s="7"/>
      <c r="B34" s="8" t="s">
        <v>59</v>
      </c>
      <c r="C34" s="9" t="s">
        <v>138</v>
      </c>
      <c r="D34" s="1">
        <v>10845</v>
      </c>
      <c r="E34" s="1">
        <v>10822</v>
      </c>
      <c r="F34" s="1"/>
      <c r="G34" s="1"/>
      <c r="H34" s="1"/>
      <c r="I34" s="1"/>
      <c r="J34" s="1"/>
      <c r="K34" s="1">
        <v>942</v>
      </c>
      <c r="L34" s="1">
        <f t="shared" si="3"/>
        <v>11764</v>
      </c>
    </row>
    <row r="35" spans="1:12" s="6" customFormat="1" ht="12.75">
      <c r="A35" s="7"/>
      <c r="B35" s="8" t="s">
        <v>60</v>
      </c>
      <c r="C35" s="9" t="s">
        <v>166</v>
      </c>
      <c r="D35" s="1">
        <v>3101</v>
      </c>
      <c r="E35" s="1">
        <v>3093</v>
      </c>
      <c r="F35" s="1"/>
      <c r="G35" s="1"/>
      <c r="H35" s="1"/>
      <c r="I35" s="1"/>
      <c r="J35" s="1"/>
      <c r="K35" s="1">
        <v>-257</v>
      </c>
      <c r="L35" s="1">
        <f t="shared" si="3"/>
        <v>2836</v>
      </c>
    </row>
    <row r="36" spans="1:12" s="6" customFormat="1" ht="12.75">
      <c r="A36" s="7"/>
      <c r="B36" s="8" t="s">
        <v>61</v>
      </c>
      <c r="C36" s="9" t="s">
        <v>139</v>
      </c>
      <c r="D36" s="1">
        <v>75128</v>
      </c>
      <c r="E36" s="1">
        <v>70714</v>
      </c>
      <c r="F36" s="1"/>
      <c r="G36" s="1"/>
      <c r="H36" s="1">
        <v>14300</v>
      </c>
      <c r="I36" s="1"/>
      <c r="J36" s="1"/>
      <c r="K36" s="1">
        <v>-384</v>
      </c>
      <c r="L36" s="1">
        <f t="shared" si="3"/>
        <v>84630</v>
      </c>
    </row>
    <row r="37" spans="1:12" s="6" customFormat="1" ht="12.75">
      <c r="A37" s="7"/>
      <c r="B37" s="8" t="s">
        <v>62</v>
      </c>
      <c r="C37" s="9" t="s">
        <v>151</v>
      </c>
      <c r="D37" s="1">
        <v>55403</v>
      </c>
      <c r="E37" s="1">
        <v>41492</v>
      </c>
      <c r="F37" s="1"/>
      <c r="G37" s="1"/>
      <c r="H37" s="1"/>
      <c r="I37" s="1"/>
      <c r="J37" s="1"/>
      <c r="K37" s="1">
        <v>-1341</v>
      </c>
      <c r="L37" s="1">
        <f t="shared" si="3"/>
        <v>40151</v>
      </c>
    </row>
    <row r="38" spans="1:12" s="6" customFormat="1" ht="12.75">
      <c r="A38" s="7"/>
      <c r="B38" s="8" t="s">
        <v>63</v>
      </c>
      <c r="C38" s="9" t="s">
        <v>152</v>
      </c>
      <c r="D38" s="1">
        <v>10360</v>
      </c>
      <c r="E38" s="1">
        <v>10328</v>
      </c>
      <c r="F38" s="1"/>
      <c r="G38" s="1"/>
      <c r="H38" s="1"/>
      <c r="I38" s="1"/>
      <c r="J38" s="1"/>
      <c r="K38" s="1">
        <v>-436</v>
      </c>
      <c r="L38" s="1">
        <f t="shared" si="3"/>
        <v>9892</v>
      </c>
    </row>
    <row r="39" spans="1:12" s="6" customFormat="1" ht="18.75">
      <c r="A39" s="7"/>
      <c r="B39" s="7"/>
      <c r="C39" s="12" t="s">
        <v>64</v>
      </c>
      <c r="D39" s="3">
        <f>SUM(D23:D38)</f>
        <v>706764</v>
      </c>
      <c r="E39" s="3">
        <f aca="true" t="shared" si="4" ref="E39:J39">SUM(E23:E38)</f>
        <v>669374</v>
      </c>
      <c r="F39" s="3"/>
      <c r="G39" s="3"/>
      <c r="H39" s="3">
        <f t="shared" si="4"/>
        <v>14300</v>
      </c>
      <c r="I39" s="3"/>
      <c r="J39" s="3">
        <f t="shared" si="4"/>
        <v>-18000</v>
      </c>
      <c r="K39" s="3">
        <f>SUM(K23:K38)</f>
        <v>27472</v>
      </c>
      <c r="L39" s="3">
        <f>L23+L25+L26+L27+L28+L29+L30+L31+L32+L33+L34+L35+L36+L37+L38+1</f>
        <v>693147</v>
      </c>
    </row>
    <row r="40" spans="1:12" s="6" customFormat="1" ht="12.75">
      <c r="A40" s="7"/>
      <c r="B40" s="8" t="s">
        <v>65</v>
      </c>
      <c r="C40" s="9" t="s">
        <v>153</v>
      </c>
      <c r="D40" s="1">
        <v>1265</v>
      </c>
      <c r="E40" s="1">
        <v>1261</v>
      </c>
      <c r="F40" s="1"/>
      <c r="G40" s="1"/>
      <c r="H40" s="1"/>
      <c r="I40" s="1"/>
      <c r="J40" s="1"/>
      <c r="K40" s="1">
        <v>-59</v>
      </c>
      <c r="L40" s="1">
        <f t="shared" si="3"/>
        <v>1202</v>
      </c>
    </row>
    <row r="41" spans="1:12" s="6" customFormat="1" ht="12.75">
      <c r="A41" s="7"/>
      <c r="B41" s="8" t="s">
        <v>66</v>
      </c>
      <c r="C41" s="9" t="s">
        <v>160</v>
      </c>
      <c r="D41" s="1">
        <v>13610</v>
      </c>
      <c r="E41" s="1">
        <v>13568</v>
      </c>
      <c r="F41" s="1"/>
      <c r="G41" s="1"/>
      <c r="H41" s="1"/>
      <c r="I41" s="1"/>
      <c r="J41" s="1"/>
      <c r="K41" s="1">
        <v>-446</v>
      </c>
      <c r="L41" s="1">
        <f t="shared" si="3"/>
        <v>13122</v>
      </c>
    </row>
    <row r="42" spans="1:12" s="6" customFormat="1" ht="12.75">
      <c r="A42" s="7"/>
      <c r="B42" s="8" t="s">
        <v>67</v>
      </c>
      <c r="C42" s="9" t="s">
        <v>154</v>
      </c>
      <c r="D42" s="1">
        <v>214832</v>
      </c>
      <c r="E42" s="1">
        <v>37602</v>
      </c>
      <c r="F42" s="1"/>
      <c r="G42" s="1"/>
      <c r="H42" s="1"/>
      <c r="I42" s="1"/>
      <c r="J42" s="1"/>
      <c r="K42" s="1">
        <v>227</v>
      </c>
      <c r="L42" s="1">
        <f>SUM(E42:K42)</f>
        <v>37829</v>
      </c>
    </row>
    <row r="43" spans="1:12" s="6" customFormat="1" ht="12.75">
      <c r="A43" s="7"/>
      <c r="B43" s="8" t="s">
        <v>68</v>
      </c>
      <c r="C43" s="9" t="s">
        <v>140</v>
      </c>
      <c r="D43" s="1">
        <v>6111</v>
      </c>
      <c r="E43" s="1">
        <v>2991</v>
      </c>
      <c r="F43" s="1"/>
      <c r="G43" s="1"/>
      <c r="H43" s="1"/>
      <c r="I43" s="1"/>
      <c r="J43" s="1"/>
      <c r="K43" s="1">
        <v>-55</v>
      </c>
      <c r="L43" s="1">
        <f t="shared" si="3"/>
        <v>2936</v>
      </c>
    </row>
    <row r="44" spans="1:12" s="6" customFormat="1" ht="12.75">
      <c r="A44" s="7"/>
      <c r="B44" s="8" t="s">
        <v>69</v>
      </c>
      <c r="C44" s="9" t="s">
        <v>123</v>
      </c>
      <c r="D44" s="1">
        <v>141836</v>
      </c>
      <c r="E44" s="1">
        <v>141803</v>
      </c>
      <c r="F44" s="1"/>
      <c r="G44" s="1"/>
      <c r="H44" s="1"/>
      <c r="I44" s="1"/>
      <c r="J44" s="1"/>
      <c r="K44" s="1">
        <v>-2842</v>
      </c>
      <c r="L44" s="1">
        <f t="shared" si="3"/>
        <v>138961</v>
      </c>
    </row>
    <row r="45" spans="1:12" s="6" customFormat="1" ht="12.75">
      <c r="A45" s="7"/>
      <c r="B45" s="8" t="s">
        <v>70</v>
      </c>
      <c r="C45" s="9" t="s">
        <v>124</v>
      </c>
      <c r="D45" s="1">
        <v>276609</v>
      </c>
      <c r="E45" s="1">
        <v>275938</v>
      </c>
      <c r="F45" s="1"/>
      <c r="G45" s="1"/>
      <c r="H45" s="1"/>
      <c r="I45" s="1"/>
      <c r="J45" s="1"/>
      <c r="K45" s="1">
        <v>-6551</v>
      </c>
      <c r="L45" s="1">
        <f t="shared" si="3"/>
        <v>269387</v>
      </c>
    </row>
    <row r="46" spans="1:12" s="6" customFormat="1" ht="12.75">
      <c r="A46" s="7"/>
      <c r="B46" s="8" t="s">
        <v>71</v>
      </c>
      <c r="C46" s="9" t="s">
        <v>125</v>
      </c>
      <c r="D46" s="1">
        <v>39885</v>
      </c>
      <c r="E46" s="1">
        <v>34792</v>
      </c>
      <c r="F46" s="1"/>
      <c r="G46" s="1"/>
      <c r="H46" s="1"/>
      <c r="I46" s="1"/>
      <c r="J46" s="1"/>
      <c r="K46" s="1">
        <v>-6585</v>
      </c>
      <c r="L46" s="1">
        <f t="shared" si="3"/>
        <v>28207</v>
      </c>
    </row>
    <row r="47" spans="1:12" s="6" customFormat="1" ht="12.75">
      <c r="A47" s="8" t="s">
        <v>31</v>
      </c>
      <c r="B47" s="11"/>
      <c r="C47" s="9" t="s">
        <v>72</v>
      </c>
      <c r="D47" s="4"/>
      <c r="E47" s="1" t="s">
        <v>130</v>
      </c>
      <c r="F47" s="1"/>
      <c r="G47" s="1"/>
      <c r="H47" s="1"/>
      <c r="I47" s="4"/>
      <c r="J47" s="5"/>
      <c r="K47" s="4"/>
      <c r="L47" s="21" t="s">
        <v>168</v>
      </c>
    </row>
    <row r="48" spans="1:12" s="6" customFormat="1" ht="12.75">
      <c r="A48" s="7"/>
      <c r="B48" s="8" t="s">
        <v>73</v>
      </c>
      <c r="C48" s="9" t="s">
        <v>74</v>
      </c>
      <c r="D48" s="1">
        <v>18122</v>
      </c>
      <c r="E48" s="1">
        <v>18066</v>
      </c>
      <c r="F48" s="1"/>
      <c r="G48" s="1"/>
      <c r="H48" s="1"/>
      <c r="I48" s="1"/>
      <c r="J48" s="1"/>
      <c r="K48" s="1"/>
      <c r="L48" s="1">
        <f t="shared" si="3"/>
        <v>18066</v>
      </c>
    </row>
    <row r="49" spans="1:12" s="6" customFormat="1" ht="12.75">
      <c r="A49" s="7"/>
      <c r="B49" s="8" t="s">
        <v>75</v>
      </c>
      <c r="C49" s="9" t="s">
        <v>128</v>
      </c>
      <c r="D49" s="1">
        <v>5948</v>
      </c>
      <c r="E49" s="1">
        <v>5930</v>
      </c>
      <c r="F49" s="1"/>
      <c r="G49" s="1"/>
      <c r="H49" s="1"/>
      <c r="I49" s="1"/>
      <c r="J49" s="1"/>
      <c r="K49" s="1">
        <v>-131</v>
      </c>
      <c r="L49" s="1">
        <f t="shared" si="3"/>
        <v>5799</v>
      </c>
    </row>
    <row r="50" spans="1:12" s="6" customFormat="1" ht="12.75">
      <c r="A50" s="7"/>
      <c r="B50" s="7"/>
      <c r="C50" s="12" t="s">
        <v>76</v>
      </c>
      <c r="D50" s="3">
        <f>SUM(D40:D49)</f>
        <v>718218</v>
      </c>
      <c r="E50" s="3">
        <f>SUM(E40:E49)</f>
        <v>531951</v>
      </c>
      <c r="F50" s="3"/>
      <c r="G50" s="3"/>
      <c r="H50" s="3"/>
      <c r="I50" s="3"/>
      <c r="J50" s="3"/>
      <c r="K50" s="3">
        <f>SUM(K40:K49)-1</f>
        <v>-16443</v>
      </c>
      <c r="L50" s="3">
        <f>SUM(L40:L49)+-1</f>
        <v>515508</v>
      </c>
    </row>
    <row r="51" spans="1:12" s="6" customFormat="1" ht="12.75">
      <c r="A51" s="7"/>
      <c r="B51" s="8" t="s">
        <v>77</v>
      </c>
      <c r="C51" s="9" t="s">
        <v>155</v>
      </c>
      <c r="D51" s="1">
        <v>10240</v>
      </c>
      <c r="E51" s="1">
        <v>10224</v>
      </c>
      <c r="F51" s="1"/>
      <c r="G51" s="1"/>
      <c r="H51" s="1"/>
      <c r="I51" s="1"/>
      <c r="J51" s="1"/>
      <c r="K51" s="1">
        <v>-280</v>
      </c>
      <c r="L51" s="1">
        <f>SUM(E51:K51)</f>
        <v>9944</v>
      </c>
    </row>
    <row r="52" spans="1:12" s="6" customFormat="1" ht="12.75">
      <c r="A52" s="7"/>
      <c r="B52" s="8" t="s">
        <v>78</v>
      </c>
      <c r="C52" s="9" t="s">
        <v>141</v>
      </c>
      <c r="D52" s="1">
        <v>17584</v>
      </c>
      <c r="E52" s="1">
        <v>20634</v>
      </c>
      <c r="F52" s="1"/>
      <c r="G52" s="1"/>
      <c r="H52" s="1"/>
      <c r="I52" s="1"/>
      <c r="J52" s="1"/>
      <c r="K52" s="1">
        <v>483</v>
      </c>
      <c r="L52" s="1">
        <f>SUM(E52:K52)</f>
        <v>21117</v>
      </c>
    </row>
    <row r="53" spans="1:12" s="6" customFormat="1" ht="12.75">
      <c r="A53" s="8" t="s">
        <v>31</v>
      </c>
      <c r="B53" s="11"/>
      <c r="C53" s="9" t="s">
        <v>79</v>
      </c>
      <c r="D53" s="4"/>
      <c r="E53" s="1" t="s">
        <v>131</v>
      </c>
      <c r="F53" s="1"/>
      <c r="G53" s="1"/>
      <c r="H53" s="1"/>
      <c r="I53" s="4"/>
      <c r="J53" s="5"/>
      <c r="K53" s="4"/>
      <c r="L53" s="21" t="s">
        <v>169</v>
      </c>
    </row>
    <row r="54" spans="1:12" s="6" customFormat="1" ht="12.75">
      <c r="A54" s="7"/>
      <c r="B54" s="8" t="s">
        <v>80</v>
      </c>
      <c r="C54" s="9" t="s">
        <v>126</v>
      </c>
      <c r="D54" s="1">
        <v>68480</v>
      </c>
      <c r="E54" s="1">
        <v>68372</v>
      </c>
      <c r="F54" s="1"/>
      <c r="G54" s="1"/>
      <c r="H54" s="1"/>
      <c r="I54" s="1"/>
      <c r="J54" s="1"/>
      <c r="K54" s="1">
        <v>-2277</v>
      </c>
      <c r="L54" s="1">
        <f>SUM(E54:K54)</f>
        <v>66095</v>
      </c>
    </row>
    <row r="55" spans="1:12" s="6" customFormat="1" ht="12.75">
      <c r="A55" s="7"/>
      <c r="B55" s="8" t="s">
        <v>81</v>
      </c>
      <c r="C55" s="9" t="s">
        <v>127</v>
      </c>
      <c r="D55" s="1">
        <v>45893</v>
      </c>
      <c r="E55" s="1">
        <v>54800</v>
      </c>
      <c r="F55" s="1"/>
      <c r="G55" s="1"/>
      <c r="H55" s="1"/>
      <c r="I55" s="1"/>
      <c r="J55" s="1"/>
      <c r="K55" s="1">
        <v>-147</v>
      </c>
      <c r="L55" s="1">
        <f>SUM(E55:K55)</f>
        <v>54653</v>
      </c>
    </row>
    <row r="56" spans="1:12" s="6" customFormat="1" ht="12.75">
      <c r="A56" s="8" t="s">
        <v>31</v>
      </c>
      <c r="B56" s="11"/>
      <c r="C56" s="9" t="s">
        <v>82</v>
      </c>
      <c r="D56" s="4"/>
      <c r="E56" s="1" t="s">
        <v>132</v>
      </c>
      <c r="F56" s="1"/>
      <c r="G56" s="1"/>
      <c r="H56" s="1"/>
      <c r="I56" s="4"/>
      <c r="J56" s="5"/>
      <c r="K56" s="4"/>
      <c r="L56" s="1" t="s">
        <v>133</v>
      </c>
    </row>
    <row r="57" spans="1:12" s="6" customFormat="1" ht="12.75">
      <c r="A57" s="7"/>
      <c r="B57" s="8" t="s">
        <v>83</v>
      </c>
      <c r="C57" s="9" t="s">
        <v>84</v>
      </c>
      <c r="D57" s="1">
        <v>14889</v>
      </c>
      <c r="E57" s="1">
        <v>15848</v>
      </c>
      <c r="F57" s="1"/>
      <c r="G57" s="1"/>
      <c r="H57" s="1"/>
      <c r="I57" s="1"/>
      <c r="J57" s="1">
        <f>91800+16800</f>
        <v>108600</v>
      </c>
      <c r="K57" s="1">
        <v>-3145</v>
      </c>
      <c r="L57" s="1">
        <f>SUM(E57:K57)</f>
        <v>121303</v>
      </c>
    </row>
    <row r="58" spans="1:12" s="6" customFormat="1" ht="12.75">
      <c r="A58" s="8" t="s">
        <v>31</v>
      </c>
      <c r="B58" s="11"/>
      <c r="C58" s="9" t="s">
        <v>85</v>
      </c>
      <c r="D58" s="4"/>
      <c r="E58" s="1" t="s">
        <v>134</v>
      </c>
      <c r="F58" s="1"/>
      <c r="G58" s="1"/>
      <c r="H58" s="1"/>
      <c r="I58" s="4"/>
      <c r="J58" s="5"/>
      <c r="K58" s="4"/>
      <c r="L58" s="21" t="s">
        <v>170</v>
      </c>
    </row>
    <row r="59" spans="1:12" s="6" customFormat="1" ht="12.75">
      <c r="A59" s="7"/>
      <c r="B59" s="8" t="s">
        <v>86</v>
      </c>
      <c r="C59" s="9" t="s">
        <v>142</v>
      </c>
      <c r="D59" s="1">
        <v>11825</v>
      </c>
      <c r="E59" s="1">
        <v>11789</v>
      </c>
      <c r="F59" s="1"/>
      <c r="G59" s="1"/>
      <c r="H59" s="1"/>
      <c r="I59" s="1"/>
      <c r="J59" s="1"/>
      <c r="K59" s="1">
        <v>88</v>
      </c>
      <c r="L59" s="1">
        <f>SUM(E59:K59)</f>
        <v>11877</v>
      </c>
    </row>
    <row r="60" spans="1:13" s="6" customFormat="1" ht="12.75">
      <c r="A60" s="7"/>
      <c r="B60" s="8" t="s">
        <v>87</v>
      </c>
      <c r="C60" s="9" t="s">
        <v>88</v>
      </c>
      <c r="D60" s="1">
        <v>98305</v>
      </c>
      <c r="E60" s="1">
        <v>98177</v>
      </c>
      <c r="F60" s="1"/>
      <c r="G60" s="1"/>
      <c r="H60" s="1"/>
      <c r="I60" s="1"/>
      <c r="J60" s="1"/>
      <c r="K60" s="1">
        <v>7383</v>
      </c>
      <c r="L60" s="1">
        <f aca="true" t="shared" si="5" ref="L60:L70">SUM(E60:K60)</f>
        <v>105560</v>
      </c>
      <c r="M60" s="13"/>
    </row>
    <row r="61" spans="1:12" s="6" customFormat="1" ht="12.75">
      <c r="A61" s="7"/>
      <c r="B61" s="8" t="s">
        <v>89</v>
      </c>
      <c r="C61" s="9" t="s">
        <v>90</v>
      </c>
      <c r="D61" s="1">
        <v>5301</v>
      </c>
      <c r="E61" s="1">
        <v>5285</v>
      </c>
      <c r="F61" s="1"/>
      <c r="G61" s="1"/>
      <c r="H61" s="1"/>
      <c r="I61" s="1"/>
      <c r="J61" s="1"/>
      <c r="K61" s="1"/>
      <c r="L61" s="1">
        <f t="shared" si="5"/>
        <v>5285</v>
      </c>
    </row>
    <row r="62" spans="1:12" s="6" customFormat="1" ht="12.75">
      <c r="A62" s="7"/>
      <c r="B62" s="8" t="s">
        <v>91</v>
      </c>
      <c r="C62" s="9" t="s">
        <v>92</v>
      </c>
      <c r="D62" s="1">
        <v>39876</v>
      </c>
      <c r="E62" s="1">
        <v>28787</v>
      </c>
      <c r="F62" s="1"/>
      <c r="G62" s="1"/>
      <c r="H62" s="1"/>
      <c r="I62" s="1"/>
      <c r="J62" s="1"/>
      <c r="K62" s="1">
        <v>-5602</v>
      </c>
      <c r="L62" s="1">
        <f t="shared" si="5"/>
        <v>23185</v>
      </c>
    </row>
    <row r="63" spans="1:12" s="6" customFormat="1" ht="12.75">
      <c r="A63" s="7"/>
      <c r="B63" s="8" t="s">
        <v>93</v>
      </c>
      <c r="C63" s="9" t="s">
        <v>143</v>
      </c>
      <c r="D63" s="1">
        <v>141032</v>
      </c>
      <c r="E63" s="1">
        <v>140744</v>
      </c>
      <c r="F63" s="1"/>
      <c r="G63" s="1"/>
      <c r="H63" s="1">
        <v>71000</v>
      </c>
      <c r="I63" s="1"/>
      <c r="J63" s="1">
        <f>1109000+52390</f>
        <v>1161390</v>
      </c>
      <c r="K63" s="1">
        <f>6029</f>
        <v>6029</v>
      </c>
      <c r="L63" s="1">
        <f>SUM(E63:K63)</f>
        <v>1379163</v>
      </c>
    </row>
    <row r="64" spans="1:12" s="6" customFormat="1" ht="12.75">
      <c r="A64" s="7"/>
      <c r="B64" s="8" t="s">
        <v>94</v>
      </c>
      <c r="C64" s="9" t="s">
        <v>95</v>
      </c>
      <c r="D64" s="1">
        <v>6811</v>
      </c>
      <c r="E64" s="1">
        <v>6790</v>
      </c>
      <c r="F64" s="1"/>
      <c r="G64" s="1"/>
      <c r="H64" s="1">
        <v>18000</v>
      </c>
      <c r="I64" s="1"/>
      <c r="J64" s="1"/>
      <c r="K64" s="1"/>
      <c r="L64" s="1">
        <f t="shared" si="5"/>
        <v>24790</v>
      </c>
    </row>
    <row r="65" spans="1:12" s="6" customFormat="1" ht="12.75">
      <c r="A65" s="7"/>
      <c r="B65" s="8" t="s">
        <v>96</v>
      </c>
      <c r="C65" s="9" t="s">
        <v>156</v>
      </c>
      <c r="D65" s="1">
        <v>162158</v>
      </c>
      <c r="E65" s="1">
        <v>137112</v>
      </c>
      <c r="F65" s="1"/>
      <c r="G65" s="1"/>
      <c r="H65" s="1">
        <v>4627</v>
      </c>
      <c r="I65" s="1"/>
      <c r="J65" s="1">
        <v>-22000</v>
      </c>
      <c r="K65" s="1">
        <v>5746</v>
      </c>
      <c r="L65" s="1">
        <f t="shared" si="5"/>
        <v>125485</v>
      </c>
    </row>
    <row r="66" spans="1:12" s="6" customFormat="1" ht="12.75">
      <c r="A66" s="7"/>
      <c r="B66" s="8" t="s">
        <v>97</v>
      </c>
      <c r="C66" s="9" t="s">
        <v>157</v>
      </c>
      <c r="D66" s="1">
        <v>3770</v>
      </c>
      <c r="E66" s="1">
        <v>3758</v>
      </c>
      <c r="F66" s="1"/>
      <c r="G66" s="1"/>
      <c r="H66" s="1"/>
      <c r="I66" s="1"/>
      <c r="J66" s="1"/>
      <c r="K66" s="1">
        <v>-176</v>
      </c>
      <c r="L66" s="1">
        <f t="shared" si="5"/>
        <v>3582</v>
      </c>
    </row>
    <row r="67" spans="1:13" s="6" customFormat="1" ht="12.75">
      <c r="A67" s="7"/>
      <c r="B67" s="8" t="s">
        <v>98</v>
      </c>
      <c r="C67" s="9" t="s">
        <v>99</v>
      </c>
      <c r="D67" s="1">
        <v>73553</v>
      </c>
      <c r="E67" s="1">
        <v>73436</v>
      </c>
      <c r="F67" s="1"/>
      <c r="G67" s="1"/>
      <c r="H67" s="1"/>
      <c r="I67" s="1"/>
      <c r="J67" s="1"/>
      <c r="K67" s="1">
        <v>-13510</v>
      </c>
      <c r="L67" s="1">
        <f t="shared" si="5"/>
        <v>59926</v>
      </c>
      <c r="M67" s="14"/>
    </row>
    <row r="68" spans="1:12" s="6" customFormat="1" ht="12.75">
      <c r="A68" s="7"/>
      <c r="B68" s="8" t="s">
        <v>100</v>
      </c>
      <c r="C68" s="9" t="s">
        <v>161</v>
      </c>
      <c r="D68" s="1">
        <v>10360</v>
      </c>
      <c r="E68" s="1">
        <v>10328</v>
      </c>
      <c r="F68" s="1"/>
      <c r="G68" s="1"/>
      <c r="H68" s="1"/>
      <c r="I68" s="1"/>
      <c r="J68" s="1"/>
      <c r="K68" s="1">
        <v>-487</v>
      </c>
      <c r="L68" s="1">
        <f>SUM(E68:K68)+1</f>
        <v>9842</v>
      </c>
    </row>
    <row r="69" spans="1:12" s="6" customFormat="1" ht="12.75">
      <c r="A69" s="7"/>
      <c r="B69" s="8" t="s">
        <v>101</v>
      </c>
      <c r="C69" s="9" t="s">
        <v>158</v>
      </c>
      <c r="D69" s="1">
        <v>2214</v>
      </c>
      <c r="E69" s="1">
        <v>2207</v>
      </c>
      <c r="F69" s="1"/>
      <c r="G69" s="1"/>
      <c r="H69" s="1"/>
      <c r="I69" s="1"/>
      <c r="J69" s="1"/>
      <c r="K69" s="1">
        <v>299</v>
      </c>
      <c r="L69" s="1">
        <f t="shared" si="5"/>
        <v>2506</v>
      </c>
    </row>
    <row r="70" spans="1:12" s="6" customFormat="1" ht="12" customHeight="1">
      <c r="A70" s="7"/>
      <c r="B70" s="8" t="s">
        <v>102</v>
      </c>
      <c r="C70" s="9" t="s">
        <v>167</v>
      </c>
      <c r="D70" s="1">
        <v>47847</v>
      </c>
      <c r="E70" s="1">
        <v>47820</v>
      </c>
      <c r="F70" s="1"/>
      <c r="G70" s="1"/>
      <c r="H70" s="1"/>
      <c r="I70" s="1"/>
      <c r="J70" s="1"/>
      <c r="K70" s="1">
        <v>7358</v>
      </c>
      <c r="L70" s="1">
        <f t="shared" si="5"/>
        <v>55178</v>
      </c>
    </row>
    <row r="71" spans="1:12" s="6" customFormat="1" ht="12.75">
      <c r="A71" s="7"/>
      <c r="B71" s="7"/>
      <c r="C71" s="12" t="s">
        <v>103</v>
      </c>
      <c r="D71" s="3">
        <f>SUM(D51:D70)</f>
        <v>760138</v>
      </c>
      <c r="E71" s="3">
        <f aca="true" t="shared" si="6" ref="E71:J71">SUM(E51:E70)</f>
        <v>736111</v>
      </c>
      <c r="F71" s="3"/>
      <c r="G71" s="3"/>
      <c r="H71" s="3">
        <f t="shared" si="6"/>
        <v>93627</v>
      </c>
      <c r="I71" s="3"/>
      <c r="J71" s="3">
        <f t="shared" si="6"/>
        <v>1247990</v>
      </c>
      <c r="K71" s="3">
        <f>SUM(K51:K70)+1</f>
        <v>1763</v>
      </c>
      <c r="L71" s="3">
        <f>L51+L52+L54+L55+L57+L59+L60+L61+L62+L63+L64+L65+L66+L67+L68+L69+L70</f>
        <v>2079491</v>
      </c>
    </row>
    <row r="72" spans="1:12" s="6" customFormat="1" ht="12.75">
      <c r="A72" s="7"/>
      <c r="B72" s="8" t="s">
        <v>104</v>
      </c>
      <c r="C72" s="9" t="s">
        <v>146</v>
      </c>
      <c r="D72" s="1">
        <v>41547</v>
      </c>
      <c r="E72" s="1">
        <v>41419</v>
      </c>
      <c r="F72" s="1"/>
      <c r="G72" s="1"/>
      <c r="H72" s="1"/>
      <c r="I72" s="1"/>
      <c r="J72" s="1">
        <v>-6200</v>
      </c>
      <c r="K72" s="1">
        <v>-2324</v>
      </c>
      <c r="L72" s="1">
        <f>SUM(E72:K72)</f>
        <v>32895</v>
      </c>
    </row>
    <row r="73" spans="1:12" s="6" customFormat="1" ht="12.75">
      <c r="A73" s="7"/>
      <c r="B73" s="7"/>
      <c r="C73" s="12" t="s">
        <v>105</v>
      </c>
      <c r="D73" s="3">
        <f>SUM(D72)</f>
        <v>41547</v>
      </c>
      <c r="E73" s="3">
        <f>SUM(E72)</f>
        <v>41419</v>
      </c>
      <c r="F73" s="3"/>
      <c r="G73" s="3"/>
      <c r="H73" s="3"/>
      <c r="I73" s="3"/>
      <c r="J73" s="3">
        <f>SUM(J72)</f>
        <v>-6200</v>
      </c>
      <c r="K73" s="3">
        <f>SUM(K72)</f>
        <v>-2324</v>
      </c>
      <c r="L73" s="3">
        <f>SUM(L72)</f>
        <v>32895</v>
      </c>
    </row>
    <row r="74" spans="1:12" s="6" customFormat="1" ht="12.75">
      <c r="A74" s="7"/>
      <c r="B74" s="12" t="s">
        <v>106</v>
      </c>
      <c r="C74" s="12" t="s">
        <v>3</v>
      </c>
      <c r="D74" s="3">
        <f>D17+D22+D39+D50+D71+D73</f>
        <v>2660906</v>
      </c>
      <c r="E74" s="3">
        <f>E17+E22+E39+E50+E71+E73</f>
        <v>2410008</v>
      </c>
      <c r="F74" s="3"/>
      <c r="G74" s="3"/>
      <c r="H74" s="3">
        <f>H17+H22+H39+H50+H71+H73</f>
        <v>162927</v>
      </c>
      <c r="I74" s="3"/>
      <c r="J74" s="3">
        <f>J17+J22+J39+J50+J71+J73+1</f>
        <v>1219791</v>
      </c>
      <c r="K74" s="3">
        <f>K17+K22+K39+K50+K71+K73</f>
        <v>0</v>
      </c>
      <c r="L74" s="3">
        <f>L17+L22+L39+L50+L71+L73</f>
        <v>3792726</v>
      </c>
    </row>
    <row r="75" spans="1:13" ht="12.75">
      <c r="A75" s="49" t="s">
        <v>107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1"/>
      <c r="M75" s="20"/>
    </row>
    <row r="76" spans="1:12" ht="12.75">
      <c r="A76" s="34" t="s">
        <v>108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 ht="12.75">
      <c r="A77" s="22" t="s">
        <v>109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</row>
    <row r="78" spans="1:12" ht="12.75">
      <c r="A78" s="22" t="s">
        <v>110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4"/>
    </row>
    <row r="79" spans="1:12" ht="12.75">
      <c r="A79" s="28" t="s">
        <v>111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/>
    </row>
    <row r="80" spans="1:12" ht="12.75">
      <c r="A80" s="31" t="s">
        <v>112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</row>
    <row r="81" spans="1:12" ht="12.75">
      <c r="A81" s="34" t="s">
        <v>113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</row>
    <row r="82" spans="1:12" ht="12.75">
      <c r="A82" s="22" t="s">
        <v>114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4"/>
    </row>
    <row r="83" spans="1:12" ht="12.75">
      <c r="A83" s="22" t="s">
        <v>115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4"/>
    </row>
    <row r="84" spans="1:12" ht="12.75">
      <c r="A84" s="28" t="s">
        <v>116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/>
    </row>
  </sheetData>
  <sheetProtection/>
  <mergeCells count="16">
    <mergeCell ref="A1:L1"/>
    <mergeCell ref="A2:L2"/>
    <mergeCell ref="A3:L3"/>
    <mergeCell ref="B4:L4"/>
    <mergeCell ref="A75:L75"/>
    <mergeCell ref="A76:L76"/>
    <mergeCell ref="A77:L77"/>
    <mergeCell ref="A78:L78"/>
    <mergeCell ref="C5:C7"/>
    <mergeCell ref="E5:E7"/>
    <mergeCell ref="A83:L83"/>
    <mergeCell ref="A84:L84"/>
    <mergeCell ref="A79:L79"/>
    <mergeCell ref="A80:L80"/>
    <mergeCell ref="A81:L81"/>
    <mergeCell ref="A82:L82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2011-05-02T13:15:29Z</cp:lastPrinted>
  <dcterms:created xsi:type="dcterms:W3CDTF">2010-04-23T17:57:05Z</dcterms:created>
  <dcterms:modified xsi:type="dcterms:W3CDTF">2011-05-02T14:09:45Z</dcterms:modified>
  <cp:category/>
  <cp:version/>
  <cp:contentType/>
  <cp:contentStatus/>
</cp:coreProperties>
</file>