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7665" yWindow="65521" windowWidth="7635" windowHeight="8310" activeTab="0"/>
  </bookViews>
  <sheets>
    <sheet name="OP-5 BASOPS" sheetId="1" r:id="rId1"/>
  </sheets>
  <externalReferences>
    <externalReference r:id="rId4"/>
    <externalReference r:id="rId5"/>
    <externalReference r:id="rId6"/>
    <externalReference r:id="rId7"/>
    <externalReference r:id="rId8"/>
    <externalReference r:id="rId9"/>
    <externalReference r:id="rId10"/>
  </externalReferences>
  <definedNames>
    <definedName name="_xlnm.Print_Area" localSheetId="0">'OP-5 BASOPS'!$A$4:$M$265</definedName>
  </definedNames>
  <calcPr fullCalcOnLoad="1"/>
</workbook>
</file>

<file path=xl/comments1.xml><?xml version="1.0" encoding="utf-8"?>
<comments xmlns="http://schemas.openxmlformats.org/spreadsheetml/2006/main">
  <authors>
    <author>rjimenez</author>
    <author>rhenke</author>
  </authors>
  <commentList>
    <comment ref="I76" authorId="0">
      <text>
        <r>
          <rPr>
            <b/>
            <sz val="10"/>
            <rFont val="Tahoma"/>
            <family val="0"/>
          </rPr>
          <t>rjimenez:</t>
        </r>
        <r>
          <rPr>
            <sz val="10"/>
            <rFont val="Tahoma"/>
            <family val="0"/>
          </rPr>
          <t xml:space="preserve">
Represent A,N,F Hurricane  Supp </t>
        </r>
      </text>
    </comment>
    <comment ref="F115" authorId="1">
      <text>
        <r>
          <rPr>
            <b/>
            <sz val="10"/>
            <rFont val="Tahoma"/>
            <family val="2"/>
          </rPr>
          <t>rhenke:
Use for only FY05 to 05 walk.  The other years are netted in the mil to civ walk that Drew gave us!!!</t>
        </r>
      </text>
    </comment>
    <comment ref="K159" authorId="0">
      <text>
        <r>
          <rPr>
            <b/>
            <sz val="10"/>
            <rFont val="Tahoma"/>
            <family val="0"/>
          </rPr>
          <t>rjimenez:</t>
        </r>
        <r>
          <rPr>
            <sz val="10"/>
            <rFont val="Tahoma"/>
            <family val="0"/>
          </rPr>
          <t xml:space="preserve">
PBD 660</t>
        </r>
      </text>
    </comment>
    <comment ref="K160" authorId="0">
      <text>
        <r>
          <rPr>
            <b/>
            <sz val="10"/>
            <rFont val="Tahoma"/>
            <family val="0"/>
          </rPr>
          <t>rjimenez:</t>
        </r>
        <r>
          <rPr>
            <sz val="10"/>
            <rFont val="Tahoma"/>
            <family val="0"/>
          </rPr>
          <t xml:space="preserve">
fr Drew spreadsheet</t>
        </r>
      </text>
    </comment>
    <comment ref="K147" authorId="0">
      <text>
        <r>
          <rPr>
            <b/>
            <sz val="10"/>
            <rFont val="Tahoma"/>
            <family val="0"/>
          </rPr>
          <t>rjimenez:</t>
        </r>
        <r>
          <rPr>
            <sz val="10"/>
            <rFont val="Tahoma"/>
            <family val="0"/>
          </rPr>
          <t xml:space="preserve">
PBD 704</t>
        </r>
      </text>
    </comment>
    <comment ref="K197" authorId="0">
      <text>
        <r>
          <rPr>
            <b/>
            <sz val="10"/>
            <rFont val="Tahoma"/>
            <family val="0"/>
          </rPr>
          <t>rjimenez:</t>
        </r>
        <r>
          <rPr>
            <sz val="10"/>
            <rFont val="Tahoma"/>
            <family val="0"/>
          </rPr>
          <t xml:space="preserve">
(-10695*1.0165) -8952</t>
        </r>
      </text>
    </comment>
    <comment ref="K211" authorId="0">
      <text>
        <r>
          <rPr>
            <b/>
            <sz val="10"/>
            <rFont val="Tahoma"/>
            <family val="0"/>
          </rPr>
          <t>rjimenez:</t>
        </r>
        <r>
          <rPr>
            <sz val="10"/>
            <rFont val="Tahoma"/>
            <family val="0"/>
          </rPr>
          <t xml:space="preserve">
pbd 704 army and navy</t>
        </r>
      </text>
    </comment>
    <comment ref="K158" authorId="0">
      <text>
        <r>
          <rPr>
            <b/>
            <sz val="10"/>
            <rFont val="Tahoma"/>
            <family val="0"/>
          </rPr>
          <t>rjimenez:</t>
        </r>
        <r>
          <rPr>
            <sz val="10"/>
            <rFont val="Tahoma"/>
            <family val="0"/>
          </rPr>
          <t xml:space="preserve">
army</t>
        </r>
      </text>
    </comment>
    <comment ref="K175" authorId="0">
      <text>
        <r>
          <rPr>
            <b/>
            <sz val="10"/>
            <rFont val="Tahoma"/>
            <family val="0"/>
          </rPr>
          <t>rjimenez:</t>
        </r>
        <r>
          <rPr>
            <sz val="10"/>
            <rFont val="Tahoma"/>
            <family val="0"/>
          </rPr>
          <t xml:space="preserve">
AF BCP</t>
        </r>
      </text>
    </comment>
    <comment ref="K202" authorId="0">
      <text>
        <r>
          <rPr>
            <b/>
            <sz val="10"/>
            <rFont val="Tahoma"/>
            <family val="0"/>
          </rPr>
          <t>rjimenez:</t>
        </r>
        <r>
          <rPr>
            <sz val="10"/>
            <rFont val="Tahoma"/>
            <family val="0"/>
          </rPr>
          <t xml:space="preserve">
PBD 712 and POM</t>
        </r>
      </text>
    </comment>
    <comment ref="K201" authorId="0">
      <text>
        <r>
          <rPr>
            <b/>
            <sz val="10"/>
            <rFont val="Tahoma"/>
            <family val="0"/>
          </rPr>
          <t>rjimenez:</t>
        </r>
        <r>
          <rPr>
            <sz val="10"/>
            <rFont val="Tahoma"/>
            <family val="0"/>
          </rPr>
          <t xml:space="preserve">
army</t>
        </r>
      </text>
    </comment>
    <comment ref="K204" authorId="0">
      <text>
        <r>
          <rPr>
            <b/>
            <sz val="10"/>
            <rFont val="Tahoma"/>
            <family val="0"/>
          </rPr>
          <t>rjimenez:</t>
        </r>
        <r>
          <rPr>
            <sz val="10"/>
            <rFont val="Tahoma"/>
            <family val="0"/>
          </rPr>
          <t xml:space="preserve">
army</t>
        </r>
      </text>
    </comment>
    <comment ref="K208" authorId="0">
      <text>
        <r>
          <rPr>
            <b/>
            <sz val="10"/>
            <rFont val="Tahoma"/>
            <family val="0"/>
          </rPr>
          <t>rjimenez:</t>
        </r>
        <r>
          <rPr>
            <sz val="10"/>
            <rFont val="Tahoma"/>
            <family val="0"/>
          </rPr>
          <t xml:space="preserve">
PBD 746</t>
        </r>
      </text>
    </comment>
    <comment ref="K157" authorId="0">
      <text>
        <r>
          <rPr>
            <b/>
            <sz val="10"/>
            <rFont val="Tahoma"/>
            <family val="0"/>
          </rPr>
          <t>rjimenez:</t>
        </r>
        <r>
          <rPr>
            <sz val="10"/>
            <rFont val="Tahoma"/>
            <family val="0"/>
          </rPr>
          <t xml:space="preserve">
68K to balance</t>
        </r>
      </text>
    </comment>
    <comment ref="K199" authorId="0">
      <text>
        <r>
          <rPr>
            <b/>
            <sz val="10"/>
            <rFont val="Tahoma"/>
            <family val="0"/>
          </rPr>
          <t>rjimenez:</t>
        </r>
        <r>
          <rPr>
            <sz val="10"/>
            <rFont val="Tahoma"/>
            <family val="0"/>
          </rPr>
          <t xml:space="preserve">
4016 delta fy06-07 for army
6092 from BES</t>
        </r>
      </text>
    </comment>
    <comment ref="K161" authorId="0">
      <text>
        <r>
          <rPr>
            <b/>
            <sz val="10"/>
            <rFont val="Tahoma"/>
            <family val="0"/>
          </rPr>
          <t>rjimenez:</t>
        </r>
        <r>
          <rPr>
            <sz val="10"/>
            <rFont val="Tahoma"/>
            <family val="0"/>
          </rPr>
          <t xml:space="preserve">
PBD 746</t>
        </r>
      </text>
    </comment>
    <comment ref="K182" authorId="0">
      <text>
        <r>
          <rPr>
            <b/>
            <sz val="10"/>
            <rFont val="Tahoma"/>
            <family val="0"/>
          </rPr>
          <t>rjimenez:</t>
        </r>
        <r>
          <rPr>
            <sz val="10"/>
            <rFont val="Tahoma"/>
            <family val="0"/>
          </rPr>
          <t xml:space="preserve">
AF  -$3949
to balance </t>
        </r>
      </text>
    </comment>
    <comment ref="K179" authorId="0">
      <text>
        <r>
          <rPr>
            <b/>
            <sz val="10"/>
            <rFont val="Tahoma"/>
            <family val="0"/>
          </rPr>
          <t>rjimenez:</t>
        </r>
        <r>
          <rPr>
            <sz val="10"/>
            <rFont val="Tahoma"/>
            <family val="0"/>
          </rPr>
          <t xml:space="preserve">
AF Modernization</t>
        </r>
      </text>
    </comment>
  </commentList>
</comments>
</file>

<file path=xl/sharedStrings.xml><?xml version="1.0" encoding="utf-8"?>
<sst xmlns="http://schemas.openxmlformats.org/spreadsheetml/2006/main" count="392" uniqueCount="226">
  <si>
    <t>Estimate</t>
  </si>
  <si>
    <t>Baseline Funding</t>
  </si>
  <si>
    <t>Congressional Adjustments</t>
  </si>
  <si>
    <t>Officer</t>
  </si>
  <si>
    <t>Enlisted</t>
  </si>
  <si>
    <t>Civilian End Strength</t>
  </si>
  <si>
    <t>US Direct Hire</t>
  </si>
  <si>
    <t>Foreign National Direct Hire</t>
  </si>
  <si>
    <t>Total Direct Hire</t>
  </si>
  <si>
    <t>Total Military</t>
  </si>
  <si>
    <t>Foreign National Indirect Hire</t>
  </si>
  <si>
    <t>Total Civilians</t>
  </si>
  <si>
    <t>Program Increases</t>
  </si>
  <si>
    <t>Current</t>
  </si>
  <si>
    <t>Appropriation</t>
  </si>
  <si>
    <t>Change</t>
  </si>
  <si>
    <t>Price Change</t>
  </si>
  <si>
    <t>1.</t>
  </si>
  <si>
    <t>2.</t>
  </si>
  <si>
    <t>3.</t>
  </si>
  <si>
    <t>4.</t>
  </si>
  <si>
    <t>5.</t>
  </si>
  <si>
    <t>6.</t>
  </si>
  <si>
    <t>Program Decreases</t>
  </si>
  <si>
    <t>7.</t>
  </si>
  <si>
    <t>8.</t>
  </si>
  <si>
    <t>9.</t>
  </si>
  <si>
    <t>10.</t>
  </si>
  <si>
    <t>11.</t>
  </si>
  <si>
    <t>(Reimbursable Included Above - memo)</t>
  </si>
  <si>
    <t>Real Property Services - CONUS</t>
  </si>
  <si>
    <t>Real Property Services - OCONUS</t>
  </si>
  <si>
    <t>Base Communications - CONUS</t>
  </si>
  <si>
    <t>Base Communications - OCONUS</t>
  </si>
  <si>
    <t>Base Operations - CONUS</t>
  </si>
  <si>
    <t>Base Operations - OCONUS</t>
  </si>
  <si>
    <t>Environmental Conservation</t>
  </si>
  <si>
    <t>Pollution Prevention</t>
  </si>
  <si>
    <t>Environmental Compliance</t>
  </si>
  <si>
    <t>Visual Information Systems</t>
  </si>
  <si>
    <r>
      <t xml:space="preserve">Detail By Sub-Activity Group: </t>
    </r>
    <r>
      <rPr>
        <b/>
        <sz val="12"/>
        <rFont val="Courier New"/>
        <family val="3"/>
      </rPr>
      <t xml:space="preserve"> Base Operations/Communications</t>
    </r>
  </si>
  <si>
    <t>FY 2004</t>
  </si>
  <si>
    <t>FY 2005</t>
  </si>
  <si>
    <t>FY 2006</t>
  </si>
  <si>
    <t>FY 2007</t>
  </si>
  <si>
    <t>FY 2008</t>
  </si>
  <si>
    <t>FY 2009</t>
  </si>
  <si>
    <t>O&amp;M ($ 000)</t>
  </si>
  <si>
    <t>Military End Strength</t>
  </si>
  <si>
    <t>Civilian FTEs</t>
  </si>
  <si>
    <t>Budget</t>
  </si>
  <si>
    <t>Request</t>
  </si>
  <si>
    <t>Fact-of-Life Changes</t>
  </si>
  <si>
    <t>Functional Transfers</t>
  </si>
  <si>
    <t>Technical Adjustments</t>
  </si>
  <si>
    <t>Adjustments to Meet Congressional Intent</t>
  </si>
  <si>
    <t>Subtotal Appropriated Amount</t>
  </si>
  <si>
    <t>Subtotal Baseline Funding</t>
  </si>
  <si>
    <t>Distributed Adjustments</t>
  </si>
  <si>
    <t>Undistributed Adjustments</t>
  </si>
  <si>
    <t>Adjustment to Meet Congressional Intent</t>
  </si>
  <si>
    <t>General Provisions</t>
  </si>
  <si>
    <t>Facility Restoration/Modernization - CONUS</t>
  </si>
  <si>
    <t xml:space="preserve">Facility Sustainment - CONUS </t>
  </si>
  <si>
    <t>Facility Restoration/Modernization - OCONUS</t>
  </si>
  <si>
    <t xml:space="preserve">Facility Sustainment - OCONUS </t>
  </si>
  <si>
    <t>Amount</t>
  </si>
  <si>
    <t>Totals</t>
  </si>
  <si>
    <r>
      <t xml:space="preserve">II.  </t>
    </r>
    <r>
      <rPr>
        <b/>
        <u val="single"/>
        <sz val="12"/>
        <rFont val="Courier New"/>
        <family val="3"/>
      </rPr>
      <t>Force Structure Summary</t>
    </r>
    <r>
      <rPr>
        <b/>
        <sz val="12"/>
        <rFont val="Courier New"/>
        <family val="3"/>
      </rPr>
      <t>:</t>
    </r>
  </si>
  <si>
    <r>
      <t xml:space="preserve">III.  </t>
    </r>
    <r>
      <rPr>
        <b/>
        <u val="single"/>
        <sz val="12"/>
        <rFont val="Courier New"/>
        <family val="3"/>
      </rPr>
      <t>Financial Summary ($ in Thousands)</t>
    </r>
    <r>
      <rPr>
        <b/>
        <sz val="12"/>
        <rFont val="Courier New"/>
        <family val="3"/>
      </rPr>
      <t>:</t>
    </r>
  </si>
  <si>
    <r>
      <t xml:space="preserve">A.  </t>
    </r>
    <r>
      <rPr>
        <b/>
        <u val="single"/>
        <sz val="12"/>
        <rFont val="Courier New"/>
        <family val="3"/>
      </rPr>
      <t>Sub-Activity Group</t>
    </r>
  </si>
  <si>
    <r>
      <t xml:space="preserve">C.  </t>
    </r>
    <r>
      <rPr>
        <b/>
        <u val="single"/>
        <sz val="12"/>
        <rFont val="Courier New"/>
        <family val="3"/>
      </rPr>
      <t>Reconciliation of Increases and Decreases</t>
    </r>
  </si>
  <si>
    <t xml:space="preserve"> </t>
  </si>
  <si>
    <t>n/a</t>
  </si>
  <si>
    <r>
      <t xml:space="preserve">V.  </t>
    </r>
    <r>
      <rPr>
        <b/>
        <u val="single"/>
        <sz val="12"/>
        <rFont val="Courier New"/>
        <family val="3"/>
      </rPr>
      <t>Outyear Impact Summary</t>
    </r>
  </si>
  <si>
    <r>
      <t xml:space="preserve">I.  </t>
    </r>
    <r>
      <rPr>
        <b/>
        <u val="single"/>
        <sz val="12"/>
        <rFont val="Courier New"/>
        <family val="3"/>
      </rPr>
      <t>Descriptions of Operations Financed</t>
    </r>
    <r>
      <rPr>
        <b/>
        <sz val="12"/>
        <rFont val="Courier New"/>
        <family val="3"/>
      </rPr>
      <t xml:space="preserve">:  </t>
    </r>
    <r>
      <rPr>
        <sz val="12"/>
        <rFont val="Courier New"/>
        <family val="3"/>
      </rPr>
      <t>Base Operations (BASOPS)/Communications refers to the resources dedicated to the operation and maintenance of Defense Health Program (DHP) facilities.  The DHP's BASOPS provides for facilities and services at military medical activities supporting active duty combat forces, reserve and guard components, training, eligible retirees, and family members.  The program consists of seven components:</t>
    </r>
  </si>
  <si>
    <t>12.</t>
  </si>
  <si>
    <t>13.</t>
  </si>
  <si>
    <t>14.</t>
  </si>
  <si>
    <t>Total</t>
  </si>
  <si>
    <t>Current Estimate</t>
  </si>
  <si>
    <t>Active Military End Strength (E/S)</t>
  </si>
  <si>
    <t>Civilian FTEs (Total)</t>
  </si>
  <si>
    <t>Civilian End Strength (Total)</t>
  </si>
  <si>
    <r>
      <t>(</t>
    </r>
    <r>
      <rPr>
        <u val="single"/>
        <sz val="12"/>
        <rFont val="Courier New"/>
        <family val="3"/>
      </rPr>
      <t>$ in Thousands</t>
    </r>
    <r>
      <rPr>
        <sz val="12"/>
        <rFont val="Courier New"/>
        <family val="3"/>
      </rPr>
      <t>)</t>
    </r>
  </si>
  <si>
    <t>Active Military Average Strength (A/S)</t>
  </si>
  <si>
    <r>
      <t xml:space="preserve">     </t>
    </r>
    <r>
      <rPr>
        <b/>
        <sz val="12"/>
        <rFont val="Courier New"/>
        <family val="3"/>
      </rPr>
      <t>Facility Restoration and Modernization</t>
    </r>
    <r>
      <rPr>
        <sz val="12"/>
        <rFont val="Courier New"/>
        <family val="3"/>
      </rPr>
      <t xml:space="preserve"> - Restoration includes repair and replacement work to restore facilities damaged by lack of sustainment, excessive age, natural disaster, fire, accident, or other causes. Modernization includes alteration of facilities solely to implement new or higher standards (including regulatory changes), to accommodate new functions, or to replace building components that typically last more than 50 years (such as foundations and structural members).  </t>
    </r>
  </si>
  <si>
    <t>Increases</t>
  </si>
  <si>
    <t>Decreases</t>
  </si>
  <si>
    <t>Program Reductions</t>
  </si>
  <si>
    <r>
      <t xml:space="preserve">B.  </t>
    </r>
    <r>
      <rPr>
        <b/>
        <u val="single"/>
        <sz val="12"/>
        <rFont val="Courier New"/>
        <family val="3"/>
      </rPr>
      <t>Reconciliation Summary:</t>
    </r>
  </si>
  <si>
    <t>Congressional Adjustments (Distributed)</t>
  </si>
  <si>
    <t>Congressional Adjustments (Undistributed)</t>
  </si>
  <si>
    <t>Congressional Adjustments (General Provisions)</t>
  </si>
  <si>
    <t>Reprogrammings (Requiring 1415 Actions)</t>
  </si>
  <si>
    <t>Revised Current Estimate</t>
  </si>
  <si>
    <t>Program  Changes</t>
  </si>
  <si>
    <t>Transfers In</t>
  </si>
  <si>
    <t>Transfers Out</t>
  </si>
  <si>
    <r>
      <t xml:space="preserve">     Base Communications</t>
    </r>
    <r>
      <rPr>
        <sz val="12"/>
        <rFont val="Courier New"/>
        <family val="3"/>
      </rPr>
      <t xml:space="preserve"> - Costs required to provide base communication resources to DHP medical activities.  This includes non-tactical, non-DCS base communication facilities and equipment systems that provide local communications worldwide to installations and activities.</t>
    </r>
  </si>
  <si>
    <r>
      <t xml:space="preserve">     Base Operations Support </t>
    </r>
    <r>
      <rPr>
        <sz val="12"/>
        <rFont val="Courier New"/>
        <family val="3"/>
      </rPr>
      <t>- Costs required to provide comptroller services, ADP services, information activities, legal activities, civilian personnel administration, military personnel administration, printing and reproduction, installation safety, management analysis/engineering services, retail supply operations, supply activities, procurement operations, storage activities, transportation activities, physical security and police activities, laundry and dry cleaning, food services, and morale, welfare and recreation activities.</t>
    </r>
  </si>
  <si>
    <r>
      <t xml:space="preserve">     Environmental</t>
    </r>
    <r>
      <rPr>
        <sz val="12"/>
        <rFont val="Courier New"/>
        <family val="3"/>
      </rPr>
      <t xml:space="preserve"> - Costs required to comply with environmental laws, regulations, criteria, and standards.  These costs include manpower, training, travel, and supplies.</t>
    </r>
  </si>
  <si>
    <r>
      <t xml:space="preserve">     Visual Information Systems</t>
    </r>
    <r>
      <rPr>
        <sz val="12"/>
        <rFont val="Courier New"/>
        <family val="3"/>
      </rPr>
      <t xml:space="preserve"> - Costs required to provide manpower, travel, contractual service, procurement of supplies and materials, expense equipment, necessary facilities and the associated services specifically identifiable to visual information productions, services, and support.</t>
    </r>
  </si>
  <si>
    <t>Anticipated Supplemental</t>
  </si>
  <si>
    <t>FY 2005/2005</t>
  </si>
  <si>
    <t>FY 2005/2006</t>
  </si>
  <si>
    <t>FY 2006/2007</t>
  </si>
  <si>
    <t>FY 2005 President's Budget Request</t>
  </si>
  <si>
    <t>FY 2005 Appropriated Amount</t>
  </si>
  <si>
    <t>Revised FY 2005 Estimate</t>
  </si>
  <si>
    <t>Annualization of New FY 2005 Program</t>
  </si>
  <si>
    <t>One-Time FY 2006 Costs</t>
  </si>
  <si>
    <t>Program Growth in FY 2006</t>
  </si>
  <si>
    <t>Annualization of FY 2005 Program Decreases</t>
  </si>
  <si>
    <t>Program Decreases in FY 2006</t>
  </si>
  <si>
    <t>FY 2006 Budget Request</t>
  </si>
  <si>
    <t>Program Growth</t>
  </si>
  <si>
    <t>FY2007 Estimate</t>
  </si>
  <si>
    <t>FY2008</t>
  </si>
  <si>
    <t>FY2009</t>
  </si>
  <si>
    <t>FY2010</t>
  </si>
  <si>
    <t>FY2011</t>
  </si>
  <si>
    <t>O&amp;M ($ in Thousands)</t>
  </si>
  <si>
    <t>Change from FY2004 to FY2005</t>
  </si>
  <si>
    <t>Change from FY2005 to FY2006</t>
  </si>
  <si>
    <t>Change from FY2006 to FY2007</t>
  </si>
  <si>
    <t>Foreign</t>
  </si>
  <si>
    <t>Currency</t>
  </si>
  <si>
    <t>Price</t>
  </si>
  <si>
    <t>Program</t>
  </si>
  <si>
    <t>Rate Diff</t>
  </si>
  <si>
    <t>Growth</t>
  </si>
  <si>
    <t>Transfers</t>
  </si>
  <si>
    <t>VI. Outyear Summary:</t>
  </si>
  <si>
    <r>
      <t xml:space="preserve">     Facility Sustainment </t>
    </r>
    <r>
      <rPr>
        <sz val="12"/>
        <rFont val="Courier New"/>
        <family val="3"/>
      </rPr>
      <t xml:space="preserve">- Provides resources for maintenance and repair activities necessary to keep an inventory of facilities in good working order.  It includes regularly scheduled adjustments and inspections, preventive maintenance tasks, emergency response and service calls for minor repairs.  Sustainment also includes major repairs or replacement of facility components (usually accomplished by contract) that are expected to occur periodically throughout the life cycle of facilities.  This work includes regular roof replacement, refinishing of wall surfaces, repairing and replacement of heating and cooling systems, replacing tile and carpeting, and similar types of work. </t>
    </r>
  </si>
  <si>
    <t>Inpatient Facilities</t>
  </si>
  <si>
    <t>Medical Clinics</t>
  </si>
  <si>
    <t>Dental Clinics</t>
  </si>
  <si>
    <t>Veterinary Clinics</t>
  </si>
  <si>
    <r>
      <t xml:space="preserve">     Real Property Services</t>
    </r>
    <r>
      <rPr>
        <sz val="12"/>
        <rFont val="Courier New"/>
        <family val="3"/>
      </rPr>
      <t xml:space="preserve"> - Costs required for fire prevention and protection including crash rescue and emergency response; emergency management including disaster preparedness and explosive ordnance disposal; utilities to include plant operation and purchase of commodity; refuse collection and disposal to include recycling operations; pavement clearance including snow and ice removal from roads, piers, and airfields; lease costs for installation real property including off-base facilities; grounds maintenance and landscaping; real property management and engineering services including special inspections of facilities and master planning; pest control; and custodial services.</t>
    </r>
  </si>
  <si>
    <t>FY</t>
  </si>
  <si>
    <t>Prior FY</t>
  </si>
  <si>
    <t>See performance criteria located with Exhibit OP-5 Facilities Sustainment, Restoration and Modernization (Attachment 4)</t>
  </si>
  <si>
    <t>a)  One-Time Costs</t>
  </si>
  <si>
    <t>b)  Program Growth</t>
  </si>
  <si>
    <t>b)  Program Decreases</t>
  </si>
  <si>
    <t>VII. OP 32 Line Items as Applicable (Dollars in Thousands - see next page):</t>
  </si>
  <si>
    <t>Emergent Requirements</t>
  </si>
  <si>
    <t>a.</t>
  </si>
  <si>
    <t>b.</t>
  </si>
  <si>
    <t>c.</t>
  </si>
  <si>
    <t>d.</t>
  </si>
  <si>
    <t xml:space="preserve">c.  </t>
  </si>
  <si>
    <t>1)</t>
  </si>
  <si>
    <t>2)</t>
  </si>
  <si>
    <t>3)</t>
  </si>
  <si>
    <t>Reprogrammings</t>
  </si>
  <si>
    <t xml:space="preserve">b. </t>
  </si>
  <si>
    <t xml:space="preserve">a.  </t>
  </si>
  <si>
    <t>4)</t>
  </si>
  <si>
    <t>5)</t>
  </si>
  <si>
    <t>6)</t>
  </si>
  <si>
    <t>7)</t>
  </si>
  <si>
    <t>8)</t>
  </si>
  <si>
    <t>9)</t>
  </si>
  <si>
    <t xml:space="preserve">b.  </t>
  </si>
  <si>
    <t>Annualization of New FY2006 Program</t>
  </si>
  <si>
    <t>One-Time FY2007 Costs</t>
  </si>
  <si>
    <t>Program Growth in FY2007</t>
  </si>
  <si>
    <t>One-Time FY2006 Costs</t>
  </si>
  <si>
    <t>Annualization of New FY2006 Decreases</t>
  </si>
  <si>
    <t>Program Decreases in FY2007</t>
  </si>
  <si>
    <t>War-related and Disaster Supplemental Appropriations</t>
  </si>
  <si>
    <t>Title IX, Department of Defense Appropriation Act, 2004, War-Related Appropriation Carryover (P.L. 108-287)</t>
  </si>
  <si>
    <t>Military Construction Appropriations and Emergency Hurricane Supplemental Appropriations Act, 2005 (P.L. 108-324)</t>
  </si>
  <si>
    <t>Landstuhl Army Medical Center SRM</t>
  </si>
  <si>
    <t>Walter Reed Army Medical Center SRM</t>
  </si>
  <si>
    <t>Colon Cancer Program</t>
  </si>
  <si>
    <t>Hurricane Funding</t>
  </si>
  <si>
    <t>Fisher House</t>
  </si>
  <si>
    <t>Actual</t>
  </si>
  <si>
    <t>Annual Civilian Salary Cost ($000's)</t>
  </si>
  <si>
    <t>Realigns funding from In-House Care to Base Operations to meet DoD mandated facilitiies sustainment goals for Military Treatment Facilities.</t>
  </si>
  <si>
    <t>Realigns patient care aseptic cleaning from Base Operations support to In-House Care to allow it to be properly obligated as part of health care delivery per DoD guidance.</t>
  </si>
  <si>
    <t xml:space="preserve">Transfer from Public Works Department for Navy Base support. </t>
  </si>
  <si>
    <t>a)  Realigns funding Military to Civilian In-House Care to Consolidated Health Support, Education and Training and Base Operations to reflect the spread of actual billets.</t>
  </si>
  <si>
    <t xml:space="preserve">a)  Transfers for DoD/VA joint Incentives Fund Investment (FY03 NDAA Sec.721). </t>
  </si>
  <si>
    <t xml:space="preserve">Reverse funds transferred to the VA for DoD/VA joint Incentives Fund Investment (FY03 NDAA Sec.721). </t>
  </si>
  <si>
    <t>Reduction to planned contracts to meet departmental guidance.</t>
  </si>
  <si>
    <t>Realigns funding from Consolidated Health Support, Information Management and Base Operations to the RDT&amp;E investment account to sustain vital modernization initiatives such as the Epidemiological Outbreak System and SuperVision.</t>
  </si>
  <si>
    <t xml:space="preserve">Realigns MILPERS funding from Service Components to the DHP O&amp;M account to implement military to civilian position conversions. </t>
  </si>
  <si>
    <t>Reverses FY2005 Congressional Increases</t>
  </si>
  <si>
    <t>One-time FY 2006 Costs</t>
  </si>
  <si>
    <t>Less: Item 2, War-Related and Disaster Supplemental Appropriation, and item 4, Reprogramming, Iraq Freedom Fund Transfers</t>
  </si>
  <si>
    <t>Hurricane Supplemental</t>
  </si>
  <si>
    <t>Normalizes Current Estimate for FY 2005</t>
  </si>
  <si>
    <t>b)  Walter Reed Army Medical Center SRM</t>
  </si>
  <si>
    <t>c)  Colon Cancer Program</t>
  </si>
  <si>
    <t>Realigns funding from Sustainment, Restoration and Modernization in the Base Operations Budget Activity Group to fully fund  In-House Care civilian pay rates increases.</t>
  </si>
  <si>
    <t>Realigns funding from Base Operations and Communication  to Management Activities to reflect proper budget activity group execution.</t>
  </si>
  <si>
    <t xml:space="preserve">Reflects funding from Other Procurement  to meet DoD mandated facilities sustainment goals for military health facilities. </t>
  </si>
  <si>
    <t>a)  Landstuhl Army Medical Center SRM</t>
  </si>
  <si>
    <t>Reflects funding for facility lease costs associated with the Armed Forces Institute of pathology (AFIP) building 54 renewal project.</t>
  </si>
  <si>
    <t>Realigns funding from In-House Care to Base Operations to meet DoD mandated facilities sustainment goals for Military Treatment Facilities.</t>
  </si>
  <si>
    <t>Reverses Other DoD Realignments as directed by departmental guidance.</t>
  </si>
  <si>
    <t>Customer Funding for DFAS Support as directed by departmental guidance.</t>
  </si>
  <si>
    <t>Realigns funding to Consolidated Health Support from  Base Operations/Communications  to provide funding for modernization efforts related to the Theater Medical Information Program(TMIP) and the Clinical Investigations program that supports various education and training platforms.</t>
  </si>
  <si>
    <t>Adjust FY2006 realignment funding from Sustainment, Restoration and Modernization in the Base Operations Budget Activity Group to fully fund  In-House Care civilian pay increases.</t>
  </si>
  <si>
    <t>Realigns MILPERS funding from Service Components to the DHP O&amp;M account to implement military to civilian position conversions.</t>
  </si>
  <si>
    <t>Reflects funding from In-House Care to meet DoD mandated facilities sustainment goals for military health facilities.</t>
  </si>
  <si>
    <t>Realigns funding to support optimization of resources in order to attain the highest state of readiness and maintain clinical proficiency, while managing the overall costs of providing health care in a defined geographic area.Realigns funding from In-House Care to Education and Training, Consolidated Health Support, Information Management and Base Operating Support.</t>
  </si>
  <si>
    <t>Realigns funding from In-House Care and Consolidated Health Support to Base Operations due to increased Foreign Currency requirements.</t>
  </si>
  <si>
    <t>Realigns funding from  Base Operations/Communications to Education and Training to provide additional funding for the Health Professions Scholarship Program (HPSP) as a means to recruit and retain health professionals.</t>
  </si>
  <si>
    <t xml:space="preserve">Realigns funding to In-House Care from Base Operations/Communications for Resource Sharing </t>
  </si>
  <si>
    <t>10. Price Change</t>
  </si>
  <si>
    <t>11. Transfers</t>
  </si>
  <si>
    <t xml:space="preserve">Adjust FY2006 Realignment funding to In-House Care from Base Operations/Communications for Resource Sharing </t>
  </si>
  <si>
    <t>Realigns funding between In-House Care, Consolidated Health Support, Information Management, Management Activities, Educations and Training, and Base Operations to reflect anticipated program execution.</t>
  </si>
  <si>
    <t>Reflects Other DoD Realignments as directed by departmental guidance.</t>
  </si>
  <si>
    <r>
      <t xml:space="preserve">IV.   </t>
    </r>
    <r>
      <rPr>
        <b/>
        <u val="single"/>
        <sz val="12"/>
        <rFont val="Courier New"/>
        <family val="3"/>
      </rPr>
      <t>Performance Criteria and Evaluation Summary:</t>
    </r>
  </si>
  <si>
    <r>
      <t xml:space="preserve">V.  </t>
    </r>
    <r>
      <rPr>
        <b/>
        <u val="single"/>
        <sz val="12"/>
        <rFont val="Courier New"/>
        <family val="3"/>
      </rPr>
      <t>Personnel Summary:</t>
    </r>
  </si>
  <si>
    <t>Realigns funding from In-House Care, Consolidated Health Support and Information Management to Base Operations and Communications as directed for Real Property Services to match new functions and definitions.</t>
  </si>
  <si>
    <t xml:space="preserve">Reflects funding from  Procurement  to meet DoD mandated facilities sustainment goals for military health facilities. </t>
  </si>
  <si>
    <t>Realigns funding to other budget activity groups to reflect prior year program execution.</t>
  </si>
  <si>
    <t>War-Related &amp; Disaster Supplemental Appropriations</t>
  </si>
  <si>
    <t>a)  Realigns funding between In-House Care, Consolidated Health Support, Information Management, Management Activities, Educations and Training, and Base Operating Support to reflect prior year execution.</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</si>
</sst>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00%"/>
    <numFmt numFmtId="168" formatCode="0.000"/>
    <numFmt numFmtId="169" formatCode="0.0"/>
    <numFmt numFmtId="170" formatCode="0.00000000000"/>
    <numFmt numFmtId="171" formatCode="0.0000000000"/>
    <numFmt numFmtId="172" formatCode="0.000000000"/>
    <numFmt numFmtId="173" formatCode="0.00000000"/>
    <numFmt numFmtId="174" formatCode="0.0000000"/>
    <numFmt numFmtId="175" formatCode="0.000000"/>
    <numFmt numFmtId="176" formatCode="0.00000"/>
    <numFmt numFmtId="177" formatCode="0.0000"/>
    <numFmt numFmtId="178" formatCode="#,##0.00000000000_);\(#,##0.00000000000\)"/>
    <numFmt numFmtId="179" formatCode="#,##0.0000000000_);\(#,##0.0000000000\)"/>
    <numFmt numFmtId="180" formatCode="#,##0.000000000_);\(#,##0.000000000\)"/>
    <numFmt numFmtId="181" formatCode="#,##0.00000000_);\(#,##0.00000000\)"/>
    <numFmt numFmtId="182" formatCode="#,##0.0000000_);\(#,##0.0000000\)"/>
    <numFmt numFmtId="183" formatCode="#,##0.000000_);\(#,##0.000000\)"/>
    <numFmt numFmtId="184" formatCode="#,##0.00000_);\(#,##0.00000\)"/>
    <numFmt numFmtId="185" formatCode="#,##0.0000_);\(#,##0.0000\)"/>
    <numFmt numFmtId="186" formatCode="#,##0.000_);\(#,##0.000\)"/>
    <numFmt numFmtId="187" formatCode="#,##0.0_);\(#,##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0.0"/>
    <numFmt numFmtId="197" formatCode="#,##0.00000000000"/>
    <numFmt numFmtId="198" formatCode="&quot;$&quot;#,##0.000"/>
  </numFmts>
  <fonts count="15">
    <font>
      <sz val="10"/>
      <name val="Arial"/>
      <family val="0"/>
    </font>
    <font>
      <sz val="12"/>
      <name val="Courier New"/>
      <family val="3"/>
    </font>
    <font>
      <b/>
      <sz val="12"/>
      <name val="Courier New"/>
      <family val="3"/>
    </font>
    <font>
      <u val="single"/>
      <sz val="12"/>
      <name val="Courier New"/>
      <family val="3"/>
    </font>
    <font>
      <u val="singleAccounting"/>
      <sz val="12"/>
      <name val="Courier New"/>
      <family val="3"/>
    </font>
    <font>
      <sz val="8"/>
      <name val="Arial"/>
      <family val="0"/>
    </font>
    <font>
      <b/>
      <u val="single"/>
      <sz val="12"/>
      <name val="Courier New"/>
      <family val="3"/>
    </font>
    <font>
      <u val="single"/>
      <sz val="6.5"/>
      <color indexed="12"/>
      <name val="Arial"/>
      <family val="0"/>
    </font>
    <font>
      <u val="single"/>
      <sz val="6.5"/>
      <color indexed="36"/>
      <name val="Arial"/>
      <family val="0"/>
    </font>
    <font>
      <sz val="10"/>
      <name val="Tahoma"/>
      <family val="0"/>
    </font>
    <font>
      <b/>
      <sz val="10"/>
      <name val="Tahoma"/>
      <family val="0"/>
    </font>
    <font>
      <b/>
      <sz val="12"/>
      <color indexed="10"/>
      <name val="Courier New"/>
      <family val="3"/>
    </font>
    <font>
      <sz val="12"/>
      <color indexed="10"/>
      <name val="Courier New"/>
      <family val="3"/>
    </font>
    <font>
      <b/>
      <sz val="10"/>
      <name val="Arial"/>
      <family val="0"/>
    </font>
    <font>
      <b/>
      <sz val="8"/>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79">
    <xf numFmtId="0" fontId="0" fillId="0" borderId="0" xfId="0" applyAlignment="1">
      <alignment/>
    </xf>
    <xf numFmtId="0" fontId="1" fillId="0" borderId="0" xfId="0" applyFont="1" applyAlignment="1">
      <alignment/>
    </xf>
    <xf numFmtId="0" fontId="2" fillId="0" borderId="0" xfId="0" applyFont="1" applyAlignment="1">
      <alignment vertical="top"/>
    </xf>
    <xf numFmtId="0" fontId="1" fillId="0" borderId="0" xfId="0" applyFont="1" applyAlignment="1">
      <alignment vertical="top"/>
    </xf>
    <xf numFmtId="0" fontId="2" fillId="0" borderId="0" xfId="0" applyFont="1" applyAlignment="1">
      <alignment/>
    </xf>
    <xf numFmtId="0" fontId="2" fillId="0" borderId="0" xfId="0" applyFont="1" applyAlignment="1">
      <alignment/>
    </xf>
    <xf numFmtId="0" fontId="1" fillId="0" borderId="0" xfId="0" applyFont="1" applyAlignment="1">
      <alignment/>
    </xf>
    <xf numFmtId="0" fontId="1" fillId="0" borderId="0" xfId="0" applyFont="1" applyAlignment="1">
      <alignment horizontal="center"/>
    </xf>
    <xf numFmtId="0" fontId="3" fillId="0" borderId="0" xfId="0" applyFont="1" applyAlignment="1">
      <alignment horizontal="center"/>
    </xf>
    <xf numFmtId="3" fontId="1" fillId="0" borderId="0" xfId="0" applyNumberFormat="1" applyFont="1" applyAlignment="1">
      <alignment/>
    </xf>
    <xf numFmtId="165" fontId="1" fillId="0" borderId="0" xfId="15" applyNumberFormat="1" applyFont="1" applyAlignment="1">
      <alignment/>
    </xf>
    <xf numFmtId="165" fontId="1" fillId="0" borderId="0" xfId="0" applyNumberFormat="1" applyFont="1" applyAlignment="1">
      <alignment/>
    </xf>
    <xf numFmtId="0" fontId="3" fillId="0" borderId="0" xfId="0" applyFont="1" applyAlignment="1">
      <alignment/>
    </xf>
    <xf numFmtId="0" fontId="1" fillId="0" borderId="0" xfId="0" applyFont="1" applyAlignment="1">
      <alignment horizontal="left"/>
    </xf>
    <xf numFmtId="0" fontId="1" fillId="0" borderId="0" xfId="0" applyFont="1" applyAlignment="1" applyProtection="1">
      <alignment/>
      <protection locked="0"/>
    </xf>
    <xf numFmtId="0" fontId="1" fillId="0" borderId="0" xfId="0" applyFont="1" applyAlignment="1" applyProtection="1">
      <alignment/>
      <protection locked="0"/>
    </xf>
    <xf numFmtId="0" fontId="1" fillId="0" borderId="0" xfId="0" applyFont="1" applyAlignment="1" applyProtection="1" quotePrefix="1">
      <alignment wrapText="1"/>
      <protection locked="0"/>
    </xf>
    <xf numFmtId="0" fontId="1" fillId="0" borderId="0" xfId="0" applyFont="1" applyAlignment="1" applyProtection="1">
      <alignment wrapText="1"/>
      <protection locked="0"/>
    </xf>
    <xf numFmtId="3" fontId="1" fillId="0" borderId="0" xfId="0" applyNumberFormat="1" applyFont="1" applyAlignment="1">
      <alignment vertical="top"/>
    </xf>
    <xf numFmtId="0" fontId="1" fillId="0" borderId="0" xfId="0" applyFont="1" applyAlignment="1" applyProtection="1">
      <alignment vertical="top"/>
      <protection locked="0"/>
    </xf>
    <xf numFmtId="3" fontId="1" fillId="0" borderId="0" xfId="15" applyNumberFormat="1" applyFont="1" applyAlignment="1">
      <alignment/>
    </xf>
    <xf numFmtId="0" fontId="1" fillId="0" borderId="0" xfId="0" applyFont="1" applyAlignment="1">
      <alignment vertical="top" wrapText="1"/>
    </xf>
    <xf numFmtId="49" fontId="1" fillId="0" borderId="0" xfId="0" applyNumberFormat="1" applyFont="1" applyAlignment="1" applyProtection="1">
      <alignment horizontal="left"/>
      <protection locked="0"/>
    </xf>
    <xf numFmtId="49" fontId="1" fillId="0" borderId="0" xfId="0" applyNumberFormat="1" applyFont="1" applyAlignment="1" applyProtection="1">
      <alignment/>
      <protection locked="0"/>
    </xf>
    <xf numFmtId="49" fontId="1" fillId="0" borderId="0" xfId="0" applyNumberFormat="1" applyFont="1" applyAlignment="1" applyProtection="1">
      <alignment/>
      <protection locked="0"/>
    </xf>
    <xf numFmtId="0" fontId="0" fillId="0" borderId="0" xfId="0" applyAlignment="1">
      <alignment/>
    </xf>
    <xf numFmtId="49" fontId="1" fillId="0" borderId="0" xfId="0" applyNumberFormat="1" applyFont="1" applyAlignment="1" applyProtection="1" quotePrefix="1">
      <alignment/>
      <protection locked="0"/>
    </xf>
    <xf numFmtId="49" fontId="1" fillId="0" borderId="0" xfId="0" applyNumberFormat="1" applyFont="1" applyAlignment="1" applyProtection="1" quotePrefix="1">
      <alignment vertical="top"/>
      <protection locked="0"/>
    </xf>
    <xf numFmtId="0" fontId="2" fillId="0" borderId="0" xfId="0" applyFont="1" applyAlignment="1" applyProtection="1">
      <alignment/>
      <protection locked="0"/>
    </xf>
    <xf numFmtId="49" fontId="2" fillId="0" borderId="0" xfId="0" applyNumberFormat="1" applyFont="1" applyAlignment="1" applyProtection="1">
      <alignment horizontal="left"/>
      <protection locked="0"/>
    </xf>
    <xf numFmtId="0" fontId="6" fillId="0" borderId="0" xfId="0" applyFont="1" applyAlignment="1">
      <alignment horizontal="right" vertical="top"/>
    </xf>
    <xf numFmtId="0" fontId="2" fillId="0" borderId="0" xfId="0" applyFont="1" applyAlignment="1" applyProtection="1">
      <alignment/>
      <protection locked="0"/>
    </xf>
    <xf numFmtId="3" fontId="2" fillId="0" borderId="0" xfId="0" applyNumberFormat="1" applyFont="1" applyAlignment="1">
      <alignment vertical="top"/>
    </xf>
    <xf numFmtId="3" fontId="2" fillId="0" borderId="0" xfId="15" applyNumberFormat="1" applyFont="1" applyAlignment="1">
      <alignment vertical="top"/>
    </xf>
    <xf numFmtId="3" fontId="2" fillId="0" borderId="0" xfId="15" applyNumberFormat="1" applyFont="1" applyAlignment="1">
      <alignment/>
    </xf>
    <xf numFmtId="3" fontId="2" fillId="0" borderId="0" xfId="0" applyNumberFormat="1" applyFont="1" applyAlignment="1">
      <alignment/>
    </xf>
    <xf numFmtId="0" fontId="6" fillId="0" borderId="0" xfId="0" applyFont="1" applyAlignment="1">
      <alignment horizontal="center"/>
    </xf>
    <xf numFmtId="3" fontId="6" fillId="0" borderId="0" xfId="0" applyNumberFormat="1" applyFont="1" applyAlignment="1">
      <alignment horizontal="center"/>
    </xf>
    <xf numFmtId="165" fontId="2" fillId="0" borderId="0" xfId="0" applyNumberFormat="1" applyFont="1" applyAlignment="1">
      <alignment/>
    </xf>
    <xf numFmtId="37" fontId="2" fillId="0" borderId="0" xfId="0" applyNumberFormat="1" applyFont="1" applyAlignment="1">
      <alignment/>
    </xf>
    <xf numFmtId="3" fontId="6" fillId="0" borderId="0" xfId="15" applyNumberFormat="1" applyFont="1" applyAlignment="1">
      <alignment horizontal="center"/>
    </xf>
    <xf numFmtId="165" fontId="2" fillId="0" borderId="0" xfId="15" applyNumberFormat="1" applyFont="1" applyAlignment="1">
      <alignment/>
    </xf>
    <xf numFmtId="0" fontId="1" fillId="0" borderId="0" xfId="0" applyFont="1" applyAlignment="1">
      <alignment wrapText="1"/>
    </xf>
    <xf numFmtId="0" fontId="1" fillId="0" borderId="0" xfId="0" applyFont="1" applyAlignment="1" applyProtection="1">
      <alignment horizontal="left"/>
      <protection locked="0"/>
    </xf>
    <xf numFmtId="0" fontId="1" fillId="0" borderId="0" xfId="0" applyFont="1" applyAlignment="1" quotePrefix="1">
      <alignment/>
    </xf>
    <xf numFmtId="3" fontId="2" fillId="0" borderId="0" xfId="0" applyNumberFormat="1" applyFont="1" applyBorder="1" applyAlignment="1">
      <alignment/>
    </xf>
    <xf numFmtId="49" fontId="1" fillId="0" borderId="0" xfId="0" applyNumberFormat="1" applyFont="1" applyAlignment="1">
      <alignment horizontal="left"/>
    </xf>
    <xf numFmtId="49" fontId="2" fillId="0" borderId="0" xfId="0" applyNumberFormat="1" applyFont="1" applyAlignment="1">
      <alignment horizontal="left"/>
    </xf>
    <xf numFmtId="0" fontId="1" fillId="0" borderId="0" xfId="0" applyFont="1" applyAlignment="1" applyProtection="1" quotePrefix="1">
      <alignment vertical="top"/>
      <protection locked="0"/>
    </xf>
    <xf numFmtId="37" fontId="1" fillId="0" borderId="0" xfId="0" applyNumberFormat="1" applyFont="1" applyAlignment="1">
      <alignment vertical="top"/>
    </xf>
    <xf numFmtId="0" fontId="2" fillId="0" borderId="0" xfId="0" applyFont="1" applyFill="1" applyAlignment="1">
      <alignment vertical="top"/>
    </xf>
    <xf numFmtId="0" fontId="1" fillId="0" borderId="0" xfId="0" applyFont="1" applyFill="1" applyAlignment="1">
      <alignment vertical="top"/>
    </xf>
    <xf numFmtId="0" fontId="1" fillId="0" borderId="0" xfId="0" applyFont="1" applyFill="1" applyAlignment="1">
      <alignment/>
    </xf>
    <xf numFmtId="0" fontId="6" fillId="0" borderId="0" xfId="0" applyFont="1" applyAlignment="1" applyProtection="1">
      <alignment horizontal="right" vertical="top"/>
      <protection locked="0"/>
    </xf>
    <xf numFmtId="3" fontId="3" fillId="0" borderId="0" xfId="0" applyNumberFormat="1" applyFont="1" applyAlignment="1" applyProtection="1">
      <alignment vertical="top"/>
      <protection locked="0"/>
    </xf>
    <xf numFmtId="3" fontId="1" fillId="0" borderId="0" xfId="0" applyNumberFormat="1" applyFont="1" applyAlignment="1" applyProtection="1">
      <alignment vertical="top"/>
      <protection locked="0"/>
    </xf>
    <xf numFmtId="3" fontId="1" fillId="0" borderId="0" xfId="15" applyNumberFormat="1" applyFont="1" applyAlignment="1" applyProtection="1">
      <alignment vertical="top"/>
      <protection/>
    </xf>
    <xf numFmtId="0" fontId="1" fillId="0" borderId="0" xfId="0" applyFont="1" applyFill="1" applyAlignment="1">
      <alignment/>
    </xf>
    <xf numFmtId="0" fontId="2" fillId="0" borderId="0" xfId="0" applyFont="1" applyFill="1" applyAlignment="1">
      <alignment/>
    </xf>
    <xf numFmtId="0" fontId="2" fillId="0" borderId="1" xfId="0" applyFont="1" applyFill="1" applyBorder="1" applyAlignment="1">
      <alignment horizontal="centerContinuous" vertical="top"/>
    </xf>
    <xf numFmtId="0" fontId="6" fillId="0" borderId="1" xfId="0" applyFont="1" applyFill="1" applyBorder="1" applyAlignment="1">
      <alignment horizontal="centerContinuous" vertical="top"/>
    </xf>
    <xf numFmtId="0" fontId="2" fillId="0" borderId="0" xfId="0" applyFont="1" applyFill="1" applyAlignment="1">
      <alignment horizontal="right"/>
    </xf>
    <xf numFmtId="0" fontId="6" fillId="0" borderId="0" xfId="0" applyFont="1" applyFill="1" applyAlignment="1">
      <alignment horizontal="right"/>
    </xf>
    <xf numFmtId="3" fontId="1" fillId="0" borderId="0" xfId="0" applyNumberFormat="1" applyFont="1" applyFill="1" applyAlignment="1">
      <alignment/>
    </xf>
    <xf numFmtId="3" fontId="3" fillId="0" borderId="0" xfId="0" applyNumberFormat="1" applyFont="1" applyFill="1" applyAlignment="1">
      <alignment/>
    </xf>
    <xf numFmtId="49" fontId="1" fillId="0" borderId="0" xfId="0" applyNumberFormat="1" applyFont="1" applyFill="1" applyAlignment="1">
      <alignment horizontal="left"/>
    </xf>
    <xf numFmtId="0" fontId="2" fillId="0" borderId="0" xfId="0" applyFont="1" applyFill="1" applyAlignment="1">
      <alignment horizontal="center"/>
    </xf>
    <xf numFmtId="0" fontId="6" fillId="0" borderId="0" xfId="0" applyFont="1" applyFill="1" applyAlignment="1">
      <alignment horizontal="center"/>
    </xf>
    <xf numFmtId="49" fontId="2" fillId="0" borderId="0" xfId="0" applyNumberFormat="1" applyFont="1" applyFill="1" applyAlignment="1">
      <alignment horizontal="left"/>
    </xf>
    <xf numFmtId="3" fontId="2" fillId="0" borderId="0" xfId="0" applyNumberFormat="1" applyFont="1" applyFill="1" applyAlignment="1">
      <alignment/>
    </xf>
    <xf numFmtId="3" fontId="1" fillId="0" borderId="0" xfId="0" applyNumberFormat="1" applyFont="1" applyFill="1" applyAlignment="1">
      <alignment horizontal="right"/>
    </xf>
    <xf numFmtId="3" fontId="2" fillId="0" borderId="0" xfId="0" applyNumberFormat="1" applyFont="1" applyFill="1" applyAlignment="1">
      <alignment horizontal="right"/>
    </xf>
    <xf numFmtId="3" fontId="1" fillId="0" borderId="0" xfId="0" applyNumberFormat="1" applyFont="1" applyFill="1" applyAlignment="1">
      <alignment/>
    </xf>
    <xf numFmtId="3" fontId="1" fillId="0" borderId="0" xfId="15" applyNumberFormat="1" applyFont="1" applyFill="1" applyAlignment="1">
      <alignment/>
    </xf>
    <xf numFmtId="3" fontId="1" fillId="0" borderId="1" xfId="0" applyNumberFormat="1" applyFont="1" applyFill="1" applyBorder="1" applyAlignment="1">
      <alignment horizontal="right"/>
    </xf>
    <xf numFmtId="3" fontId="1" fillId="0" borderId="1" xfId="0" applyNumberFormat="1" applyFont="1" applyFill="1" applyBorder="1" applyAlignment="1">
      <alignment/>
    </xf>
    <xf numFmtId="3" fontId="1" fillId="0" borderId="1" xfId="0" applyNumberFormat="1" applyFont="1" applyFill="1" applyBorder="1" applyAlignment="1">
      <alignment/>
    </xf>
    <xf numFmtId="0" fontId="1" fillId="0" borderId="0" xfId="0" applyFont="1" applyFill="1" applyAlignment="1" applyProtection="1">
      <alignment/>
      <protection locked="0"/>
    </xf>
    <xf numFmtId="3" fontId="1" fillId="0" borderId="0" xfId="0" applyNumberFormat="1" applyFont="1" applyFill="1" applyAlignment="1">
      <alignment vertical="top"/>
    </xf>
    <xf numFmtId="3" fontId="2" fillId="0" borderId="0" xfId="15" applyNumberFormat="1" applyFont="1" applyFill="1" applyAlignment="1">
      <alignment/>
    </xf>
    <xf numFmtId="3" fontId="2" fillId="0" borderId="0" xfId="0" applyNumberFormat="1" applyFont="1" applyFill="1" applyAlignment="1">
      <alignment/>
    </xf>
    <xf numFmtId="0" fontId="0" fillId="0" borderId="0" xfId="0" applyFill="1" applyAlignment="1">
      <alignment vertical="top" wrapText="1"/>
    </xf>
    <xf numFmtId="0" fontId="2" fillId="0" borderId="0" xfId="0" applyFont="1" applyFill="1" applyAlignment="1" applyProtection="1">
      <alignment/>
      <protection locked="0"/>
    </xf>
    <xf numFmtId="3" fontId="2" fillId="0" borderId="0" xfId="0" applyNumberFormat="1" applyFont="1" applyFill="1" applyAlignment="1">
      <alignment vertical="top"/>
    </xf>
    <xf numFmtId="0" fontId="1" fillId="0" borderId="0" xfId="0" applyFont="1" applyFill="1" applyAlignment="1" applyProtection="1">
      <alignment/>
      <protection locked="0"/>
    </xf>
    <xf numFmtId="49" fontId="1" fillId="0" borderId="0" xfId="0" applyNumberFormat="1" applyFont="1" applyFill="1" applyAlignment="1" applyProtection="1">
      <alignment horizontal="left"/>
      <protection locked="0"/>
    </xf>
    <xf numFmtId="0" fontId="1" fillId="0" borderId="0" xfId="0" applyFont="1" applyFill="1" applyAlignment="1" applyProtection="1">
      <alignment vertical="top"/>
      <protection locked="0"/>
    </xf>
    <xf numFmtId="3" fontId="2" fillId="0" borderId="0" xfId="0" applyNumberFormat="1" applyFont="1" applyFill="1" applyAlignment="1" applyProtection="1">
      <alignment horizontal="right" vertical="top"/>
      <protection locked="0"/>
    </xf>
    <xf numFmtId="0" fontId="2" fillId="0" borderId="0" xfId="0" applyFont="1" applyFill="1" applyAlignment="1" applyProtection="1">
      <alignment vertical="top"/>
      <protection locked="0"/>
    </xf>
    <xf numFmtId="3" fontId="1" fillId="0" borderId="0" xfId="15" applyNumberFormat="1" applyFont="1" applyFill="1" applyAlignment="1" applyProtection="1">
      <alignment vertical="top"/>
      <protection locked="0"/>
    </xf>
    <xf numFmtId="3" fontId="3" fillId="0" borderId="0" xfId="15" applyNumberFormat="1" applyFont="1" applyFill="1" applyAlignment="1" applyProtection="1">
      <alignment vertical="top"/>
      <protection locked="0"/>
    </xf>
    <xf numFmtId="3" fontId="4" fillId="0" borderId="0" xfId="15" applyNumberFormat="1" applyFont="1" applyFill="1" applyAlignment="1" applyProtection="1">
      <alignment vertical="top"/>
      <protection locked="0"/>
    </xf>
    <xf numFmtId="3" fontId="1" fillId="0" borderId="0" xfId="0" applyNumberFormat="1" applyFont="1" applyFill="1" applyAlignment="1" applyProtection="1">
      <alignment vertical="top"/>
      <protection locked="0"/>
    </xf>
    <xf numFmtId="3" fontId="1" fillId="0" borderId="0" xfId="15" applyNumberFormat="1" applyFont="1" applyFill="1" applyAlignment="1" applyProtection="1">
      <alignment vertical="top"/>
      <protection/>
    </xf>
    <xf numFmtId="49" fontId="2" fillId="0" borderId="0" xfId="0" applyNumberFormat="1" applyFont="1" applyFill="1" applyAlignment="1" applyProtection="1">
      <alignment horizontal="left" vertical="top"/>
      <protection locked="0"/>
    </xf>
    <xf numFmtId="3" fontId="6" fillId="0" borderId="0" xfId="0" applyNumberFormat="1" applyFont="1" applyFill="1" applyAlignment="1" applyProtection="1">
      <alignment horizontal="right" vertical="top"/>
      <protection locked="0"/>
    </xf>
    <xf numFmtId="0" fontId="1" fillId="0" borderId="0" xfId="15" applyNumberFormat="1" applyFont="1" applyFill="1" applyBorder="1" applyAlignment="1">
      <alignment/>
    </xf>
    <xf numFmtId="165" fontId="1" fillId="0" borderId="0" xfId="15" applyNumberFormat="1" applyFont="1" applyFill="1" applyBorder="1" applyAlignment="1">
      <alignment/>
    </xf>
    <xf numFmtId="0" fontId="1" fillId="0" borderId="0" xfId="0" applyFont="1" applyFill="1" applyBorder="1" applyAlignment="1">
      <alignment/>
    </xf>
    <xf numFmtId="0" fontId="6" fillId="0" borderId="0" xfId="0" applyFont="1" applyFill="1" applyAlignment="1">
      <alignment horizontal="right" vertical="top"/>
    </xf>
    <xf numFmtId="38" fontId="1" fillId="0" borderId="0" xfId="0" applyNumberFormat="1" applyFont="1" applyFill="1" applyBorder="1" applyAlignment="1">
      <alignment/>
    </xf>
    <xf numFmtId="3" fontId="1" fillId="0" borderId="0" xfId="0" applyNumberFormat="1" applyFont="1" applyFill="1" applyBorder="1" applyAlignment="1">
      <alignment/>
    </xf>
    <xf numFmtId="49" fontId="2" fillId="0" borderId="0" xfId="0" applyNumberFormat="1" applyFont="1" applyFill="1" applyAlignment="1" applyProtection="1">
      <alignment horizontal="left"/>
      <protection locked="0"/>
    </xf>
    <xf numFmtId="0" fontId="2" fillId="0" borderId="0" xfId="0" applyFont="1" applyFill="1" applyAlignment="1" applyProtection="1">
      <alignment/>
      <protection locked="0"/>
    </xf>
    <xf numFmtId="0" fontId="1" fillId="0" borderId="0" xfId="0" applyFont="1" applyFill="1" applyAlignment="1">
      <alignment horizontal="right" vertical="top"/>
    </xf>
    <xf numFmtId="0" fontId="2" fillId="0" borderId="0" xfId="0" applyFont="1" applyFill="1" applyAlignment="1">
      <alignment horizontal="right" vertical="top"/>
    </xf>
    <xf numFmtId="3" fontId="1" fillId="0" borderId="0" xfId="0" applyNumberFormat="1" applyFont="1" applyAlignment="1">
      <alignment/>
    </xf>
    <xf numFmtId="3" fontId="1" fillId="0" borderId="0" xfId="0" applyNumberFormat="1" applyFont="1" applyAlignment="1">
      <alignment vertical="top" wrapText="1"/>
    </xf>
    <xf numFmtId="3" fontId="1" fillId="0" borderId="0" xfId="0" applyNumberFormat="1" applyFont="1" applyAlignment="1">
      <alignment wrapText="1"/>
    </xf>
    <xf numFmtId="3" fontId="2" fillId="0" borderId="0" xfId="0" applyNumberFormat="1" applyFont="1" applyFill="1" applyAlignment="1">
      <alignment horizontal="right" vertical="top"/>
    </xf>
    <xf numFmtId="3" fontId="6" fillId="0" borderId="0" xfId="0" applyNumberFormat="1" applyFont="1" applyFill="1" applyAlignment="1">
      <alignment horizontal="right" vertical="top"/>
    </xf>
    <xf numFmtId="3" fontId="1" fillId="0" borderId="0" xfId="0" applyNumberFormat="1" applyFont="1" applyFill="1" applyAlignment="1">
      <alignment horizontal="right" vertical="top"/>
    </xf>
    <xf numFmtId="3" fontId="2" fillId="0" borderId="1" xfId="0" applyNumberFormat="1" applyFont="1" applyFill="1" applyBorder="1" applyAlignment="1">
      <alignment horizontal="centerContinuous" vertical="top"/>
    </xf>
    <xf numFmtId="3" fontId="6" fillId="0" borderId="0" xfId="0" applyNumberFormat="1" applyFont="1" applyFill="1" applyAlignment="1">
      <alignment horizontal="right"/>
    </xf>
    <xf numFmtId="3" fontId="2" fillId="0" borderId="0" xfId="0" applyNumberFormat="1" applyFont="1" applyFill="1" applyAlignment="1">
      <alignment horizontal="center"/>
    </xf>
    <xf numFmtId="3" fontId="6" fillId="0" borderId="0" xfId="0" applyNumberFormat="1" applyFont="1" applyFill="1" applyAlignment="1">
      <alignment horizontal="center"/>
    </xf>
    <xf numFmtId="3" fontId="6" fillId="0" borderId="0" xfId="0" applyNumberFormat="1" applyFont="1" applyAlignment="1">
      <alignment horizontal="right" vertical="top"/>
    </xf>
    <xf numFmtId="3" fontId="6" fillId="0" borderId="0" xfId="0" applyNumberFormat="1" applyFont="1" applyAlignment="1">
      <alignment horizontal="right"/>
    </xf>
    <xf numFmtId="3" fontId="1" fillId="0" borderId="0" xfId="15" applyNumberFormat="1" applyFont="1" applyFill="1" applyAlignment="1">
      <alignment vertical="top"/>
    </xf>
    <xf numFmtId="3" fontId="2" fillId="0" borderId="0" xfId="15" applyNumberFormat="1" applyFont="1" applyFill="1" applyAlignment="1">
      <alignment vertical="top"/>
    </xf>
    <xf numFmtId="3" fontId="3" fillId="0" borderId="0" xfId="0" applyNumberFormat="1" applyFont="1" applyAlignment="1">
      <alignment horizontal="center"/>
    </xf>
    <xf numFmtId="3" fontId="2" fillId="0" borderId="0" xfId="0" applyNumberFormat="1" applyFont="1" applyFill="1" applyAlignment="1" applyProtection="1">
      <alignment horizontal="center" vertical="top"/>
      <protection locked="0"/>
    </xf>
    <xf numFmtId="3" fontId="6" fillId="0" borderId="0" xfId="0" applyNumberFormat="1" applyFont="1" applyFill="1" applyAlignment="1" applyProtection="1">
      <alignment horizontal="center" vertical="top"/>
      <protection locked="0"/>
    </xf>
    <xf numFmtId="3" fontId="3" fillId="0" borderId="0" xfId="0" applyNumberFormat="1" applyFont="1" applyFill="1" applyBorder="1" applyAlignment="1">
      <alignment/>
    </xf>
    <xf numFmtId="3" fontId="1" fillId="0" borderId="0" xfId="15" applyNumberFormat="1" applyFont="1" applyFill="1" applyBorder="1" applyAlignment="1">
      <alignment/>
    </xf>
    <xf numFmtId="0" fontId="1" fillId="0" borderId="0" xfId="0" applyFont="1" applyFill="1" applyAlignment="1" applyProtection="1">
      <alignment horizontal="left" vertical="top"/>
      <protection locked="0"/>
    </xf>
    <xf numFmtId="0" fontId="3" fillId="0" borderId="0" xfId="0" applyFont="1" applyFill="1" applyAlignment="1" applyProtection="1">
      <alignment horizontal="right" vertical="top"/>
      <protection locked="0"/>
    </xf>
    <xf numFmtId="3" fontId="3" fillId="0" borderId="0" xfId="0" applyNumberFormat="1" applyFont="1" applyFill="1" applyAlignment="1" applyProtection="1">
      <alignment horizontal="right" vertical="top"/>
      <protection locked="0"/>
    </xf>
    <xf numFmtId="3" fontId="3" fillId="0" borderId="0" xfId="0" applyNumberFormat="1" applyFont="1" applyFill="1" applyAlignment="1" applyProtection="1">
      <alignment vertical="top"/>
      <protection locked="0"/>
    </xf>
    <xf numFmtId="3" fontId="1" fillId="0" borderId="0" xfId="0" applyNumberFormat="1" applyFont="1" applyFill="1" applyAlignment="1" applyProtection="1">
      <alignment horizontal="right" vertical="top"/>
      <protection locked="0"/>
    </xf>
    <xf numFmtId="0" fontId="2" fillId="0" borderId="0" xfId="0" applyFont="1" applyFill="1" applyAlignment="1" applyProtection="1">
      <alignment horizontal="right" vertical="top"/>
      <protection locked="0"/>
    </xf>
    <xf numFmtId="0" fontId="6" fillId="0" borderId="0" xfId="0" applyFont="1" applyFill="1" applyAlignment="1" applyProtection="1">
      <alignment horizontal="right" vertical="top"/>
      <protection locked="0"/>
    </xf>
    <xf numFmtId="0" fontId="2" fillId="0" borderId="0" xfId="0" applyFont="1" applyAlignment="1">
      <alignment horizontal="right"/>
    </xf>
    <xf numFmtId="3" fontId="11" fillId="0" borderId="0" xfId="15" applyNumberFormat="1" applyFont="1" applyAlignment="1">
      <alignment vertical="top"/>
    </xf>
    <xf numFmtId="3" fontId="12" fillId="0" borderId="0" xfId="0" applyNumberFormat="1" applyFont="1" applyFill="1" applyAlignment="1">
      <alignment vertical="top"/>
    </xf>
    <xf numFmtId="3" fontId="11" fillId="0" borderId="0" xfId="0" applyNumberFormat="1" applyFont="1" applyFill="1" applyAlignment="1" applyProtection="1">
      <alignment horizontal="right" vertical="top"/>
      <protection locked="0"/>
    </xf>
    <xf numFmtId="3" fontId="12" fillId="0" borderId="0" xfId="0" applyNumberFormat="1" applyFont="1" applyAlignment="1">
      <alignment/>
    </xf>
    <xf numFmtId="49" fontId="2" fillId="0" borderId="0" xfId="0" applyNumberFormat="1" applyFont="1" applyAlignment="1" applyProtection="1">
      <alignment/>
      <protection locked="0"/>
    </xf>
    <xf numFmtId="49" fontId="2" fillId="0" borderId="0" xfId="0" applyNumberFormat="1" applyFont="1" applyAlignment="1" applyProtection="1" quotePrefix="1">
      <alignment horizontal="left"/>
      <protection locked="0"/>
    </xf>
    <xf numFmtId="49" fontId="2" fillId="0" borderId="0" xfId="0" applyNumberFormat="1" applyFont="1" applyAlignment="1" applyProtection="1">
      <alignment/>
      <protection locked="0"/>
    </xf>
    <xf numFmtId="49" fontId="2" fillId="0" borderId="0" xfId="0" applyNumberFormat="1" applyFont="1" applyAlignment="1" applyProtection="1">
      <alignment vertical="top"/>
      <protection locked="0"/>
    </xf>
    <xf numFmtId="0" fontId="2" fillId="0" borderId="0" xfId="0" applyFont="1" applyFill="1" applyAlignment="1" applyProtection="1" quotePrefix="1">
      <alignment vertical="top"/>
      <protection locked="0"/>
    </xf>
    <xf numFmtId="0" fontId="1" fillId="0" borderId="0" xfId="0" applyFont="1" applyFill="1" applyAlignment="1" applyProtection="1">
      <alignment wrapText="1"/>
      <protection locked="0"/>
    </xf>
    <xf numFmtId="0" fontId="1" fillId="0" borderId="0" xfId="0" applyFont="1" applyFill="1" applyAlignment="1" applyProtection="1">
      <alignment vertical="top" wrapText="1"/>
      <protection locked="0"/>
    </xf>
    <xf numFmtId="0" fontId="1" fillId="0" borderId="0" xfId="0" applyFont="1" applyFill="1" applyAlignment="1">
      <alignment wrapText="1"/>
    </xf>
    <xf numFmtId="0" fontId="1" fillId="0" borderId="0" xfId="0" applyFont="1" applyAlignment="1" applyProtection="1">
      <alignment vertical="top" wrapText="1"/>
      <protection locked="0"/>
    </xf>
    <xf numFmtId="198" fontId="1" fillId="0" borderId="0" xfId="0" applyNumberFormat="1" applyFont="1" applyFill="1" applyAlignment="1" applyProtection="1">
      <alignment vertical="top"/>
      <protection locked="0"/>
    </xf>
    <xf numFmtId="0" fontId="0" fillId="0" borderId="0" xfId="0" applyAlignment="1">
      <alignment vertical="top" wrapText="1"/>
    </xf>
    <xf numFmtId="3" fontId="1" fillId="0" borderId="0" xfId="0" applyNumberFormat="1" applyFont="1" applyFill="1" applyAlignment="1" applyProtection="1">
      <alignment horizontal="right" vertical="top" wrapText="1"/>
      <protection locked="0"/>
    </xf>
    <xf numFmtId="3" fontId="1" fillId="0" borderId="0" xfId="21" applyNumberFormat="1" applyFont="1" applyAlignment="1">
      <alignment horizontal="right" wrapText="1"/>
      <protection/>
    </xf>
    <xf numFmtId="0" fontId="1" fillId="0" borderId="0" xfId="0" applyFont="1" applyFill="1" applyAlignment="1">
      <alignment vertical="top" wrapText="1"/>
    </xf>
    <xf numFmtId="0" fontId="3" fillId="0" borderId="0" xfId="0" applyFont="1" applyFill="1" applyAlignment="1">
      <alignment/>
    </xf>
    <xf numFmtId="0" fontId="1" fillId="0" borderId="0" xfId="0" applyFont="1" applyAlignment="1" applyProtection="1" quotePrefix="1">
      <alignment vertical="top" wrapText="1"/>
      <protection locked="0"/>
    </xf>
    <xf numFmtId="3" fontId="1" fillId="0" borderId="0" xfId="15" applyNumberFormat="1" applyFont="1" applyAlignment="1">
      <alignment vertical="top"/>
    </xf>
    <xf numFmtId="49" fontId="1" fillId="0" borderId="0" xfId="0" applyNumberFormat="1" applyFont="1" applyFill="1" applyAlignment="1" applyProtection="1" quotePrefix="1">
      <alignment/>
      <protection locked="0"/>
    </xf>
    <xf numFmtId="49" fontId="1" fillId="0" borderId="0" xfId="0" applyNumberFormat="1" applyFont="1" applyFill="1" applyAlignment="1" applyProtection="1">
      <alignment/>
      <protection locked="0"/>
    </xf>
    <xf numFmtId="165" fontId="2" fillId="0" borderId="0" xfId="15" applyNumberFormat="1" applyFont="1" applyFill="1" applyAlignment="1">
      <alignment/>
    </xf>
    <xf numFmtId="49" fontId="1" fillId="0" borderId="0" xfId="0" applyNumberFormat="1" applyFont="1" applyAlignment="1" applyProtection="1">
      <alignment horizontal="left" vertical="top"/>
      <protection locked="0"/>
    </xf>
    <xf numFmtId="38" fontId="3" fillId="0" borderId="0" xfId="0" applyNumberFormat="1" applyFont="1" applyFill="1" applyBorder="1" applyAlignment="1">
      <alignment/>
    </xf>
    <xf numFmtId="0" fontId="1" fillId="0" borderId="0" xfId="0" applyFont="1" applyFill="1" applyAlignment="1" applyProtection="1">
      <alignment horizontal="left" vertical="top" wrapText="1"/>
      <protection locked="0"/>
    </xf>
    <xf numFmtId="0" fontId="0" fillId="0" borderId="0" xfId="0" applyFill="1" applyAlignment="1">
      <alignment vertical="top" wrapText="1"/>
    </xf>
    <xf numFmtId="0" fontId="1" fillId="0" borderId="0" xfId="0" applyFont="1" applyFill="1" applyAlignment="1" applyProtection="1">
      <alignment vertical="top" wrapText="1"/>
      <protection locked="0"/>
    </xf>
    <xf numFmtId="0" fontId="0" fillId="0" borderId="0" xfId="0" applyAlignment="1">
      <alignment vertical="top" wrapText="1"/>
    </xf>
    <xf numFmtId="3" fontId="1" fillId="0" borderId="0" xfId="21" applyNumberFormat="1" applyFont="1" applyAlignment="1">
      <alignment horizontal="left" vertical="top" wrapText="1"/>
      <protection/>
    </xf>
    <xf numFmtId="0" fontId="1" fillId="0" borderId="0" xfId="0" applyFont="1" applyFill="1" applyAlignment="1" applyProtection="1">
      <alignment wrapText="1"/>
      <protection locked="0"/>
    </xf>
    <xf numFmtId="0" fontId="0" fillId="0" borderId="0" xfId="0" applyAlignment="1">
      <alignment wrapText="1"/>
    </xf>
    <xf numFmtId="0" fontId="2" fillId="0" borderId="0" xfId="0" applyFont="1" applyAlignment="1">
      <alignment vertical="top" wrapText="1"/>
    </xf>
    <xf numFmtId="0" fontId="1" fillId="0" borderId="0" xfId="0" applyFont="1" applyAlignment="1">
      <alignment vertical="top" wrapText="1"/>
    </xf>
    <xf numFmtId="0" fontId="1" fillId="0" borderId="0" xfId="0" applyFont="1" applyAlignment="1">
      <alignment/>
    </xf>
    <xf numFmtId="0" fontId="2" fillId="0" borderId="0" xfId="0" applyFont="1" applyFill="1" applyAlignment="1">
      <alignment vertical="top" wrapText="1"/>
    </xf>
    <xf numFmtId="0" fontId="1" fillId="0" borderId="0" xfId="0" applyFont="1" applyFill="1" applyAlignment="1">
      <alignment wrapText="1"/>
    </xf>
    <xf numFmtId="3" fontId="1" fillId="0" borderId="0" xfId="0" applyNumberFormat="1" applyFont="1" applyAlignment="1">
      <alignment horizontal="center"/>
    </xf>
    <xf numFmtId="3" fontId="0" fillId="0" borderId="0" xfId="0" applyNumberFormat="1" applyFont="1" applyAlignment="1">
      <alignment horizontal="center"/>
    </xf>
    <xf numFmtId="3" fontId="0" fillId="0" borderId="0" xfId="0" applyNumberFormat="1" applyAlignment="1">
      <alignment horizontal="center"/>
    </xf>
    <xf numFmtId="0" fontId="0" fillId="0" borderId="0" xfId="0" applyAlignment="1">
      <alignment vertical="top"/>
    </xf>
    <xf numFmtId="0" fontId="1" fillId="0" borderId="0" xfId="0" applyFont="1" applyAlignment="1" applyProtection="1">
      <alignment vertical="top" wrapText="1"/>
      <protection locked="0"/>
    </xf>
    <xf numFmtId="0" fontId="2" fillId="0" borderId="0" xfId="0" applyFont="1" applyAlignment="1" applyProtection="1">
      <alignment wrapText="1"/>
      <protection locked="0"/>
    </xf>
    <xf numFmtId="0" fontId="2" fillId="0" borderId="0" xfId="0" applyFont="1" applyAlignment="1" applyProtection="1">
      <alignment/>
      <protection locked="0"/>
    </xf>
    <xf numFmtId="0" fontId="13" fillId="0" borderId="0" xfId="0" applyFon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Bush-Army"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ma\RM%20Shared\PB&amp;E\06%20PB\Network\Civilian\civ-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ma\RM%20Shared\PB&amp;E\06%20PB\MILPERS%20Workbooks\OP5%20Milpers%20ES%20PB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ma\RM%20Shared\PB&amp;E\06%20PB\O&amp;M\O&amp;M%20By%20Component%20for%20FYDP%20Upd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ma\RM%20Shared\PB&amp;E\06%20PB\O&amp;M\FY%2005%20Initial%20Congressional%20Designat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Tma\RM%20Shared\PB&amp;E\06%20PB\Integrated%20OP-32\BAG-BO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Tma\RM%20Shared\PB&amp;E\06%20PB\Network\Civilian\OP32%20Detail%20Sheets\OP32%20Line%209-DH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Tma\RM%20Shared\PB&amp;E\06%20PB\Network\Civilian\Civ%20OP-5%20&amp;%20Bag%20Co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nent Summary"/>
      <sheetName val="Audit Trail"/>
      <sheetName val="PE  Summary"/>
      <sheetName val="Army"/>
      <sheetName val="Navy"/>
      <sheetName val="Air Force"/>
      <sheetName val="TMA"/>
      <sheetName val="Bag Sort"/>
      <sheetName val="OP5 Sort"/>
      <sheetName val="Bag Cost"/>
    </sheetNames>
    <sheetDataSet>
      <sheetData sheetId="8">
        <row r="122">
          <cell r="B122">
            <v>2346</v>
          </cell>
          <cell r="C122">
            <v>2373</v>
          </cell>
          <cell r="D122">
            <v>2405</v>
          </cell>
          <cell r="E122">
            <v>2424</v>
          </cell>
          <cell r="K122">
            <v>2404</v>
          </cell>
          <cell r="L122">
            <v>2220</v>
          </cell>
          <cell r="M122">
            <v>2306</v>
          </cell>
          <cell r="N122">
            <v>2323</v>
          </cell>
        </row>
        <row r="123">
          <cell r="B123">
            <v>56</v>
          </cell>
          <cell r="C123">
            <v>59</v>
          </cell>
          <cell r="D123">
            <v>59</v>
          </cell>
          <cell r="E123">
            <v>59</v>
          </cell>
          <cell r="K123">
            <v>56</v>
          </cell>
          <cell r="L123">
            <v>52</v>
          </cell>
          <cell r="M123">
            <v>52</v>
          </cell>
          <cell r="N123">
            <v>52</v>
          </cell>
        </row>
        <row r="127">
          <cell r="B127">
            <v>84</v>
          </cell>
          <cell r="C127">
            <v>98</v>
          </cell>
          <cell r="D127">
            <v>93</v>
          </cell>
          <cell r="E127">
            <v>93</v>
          </cell>
          <cell r="K127">
            <v>84</v>
          </cell>
          <cell r="L127">
            <v>98</v>
          </cell>
          <cell r="M127">
            <v>96</v>
          </cell>
          <cell r="N127">
            <v>94</v>
          </cell>
        </row>
        <row r="131">
          <cell r="F131">
            <v>2603</v>
          </cell>
          <cell r="G131">
            <v>2620</v>
          </cell>
          <cell r="H131">
            <v>2640</v>
          </cell>
          <cell r="I131">
            <v>2676</v>
          </cell>
          <cell r="O131">
            <v>2496</v>
          </cell>
          <cell r="P131">
            <v>2512</v>
          </cell>
          <cell r="Q131">
            <v>2532</v>
          </cell>
          <cell r="R131">
            <v>2568</v>
          </cell>
        </row>
        <row r="132">
          <cell r="B132">
            <v>0</v>
          </cell>
          <cell r="C132">
            <v>0</v>
          </cell>
          <cell r="D132">
            <v>0</v>
          </cell>
          <cell r="E132">
            <v>0</v>
          </cell>
          <cell r="K132">
            <v>0</v>
          </cell>
          <cell r="L132">
            <v>0</v>
          </cell>
          <cell r="M132">
            <v>0</v>
          </cell>
          <cell r="N13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
      <sheetName val="Avg S"/>
    </sheetNames>
    <sheetDataSet>
      <sheetData sheetId="0">
        <row r="108">
          <cell r="C108">
            <v>666</v>
          </cell>
          <cell r="D108">
            <v>652</v>
          </cell>
          <cell r="E108">
            <v>625</v>
          </cell>
          <cell r="F108">
            <v>619</v>
          </cell>
        </row>
        <row r="109">
          <cell r="C109">
            <v>1909</v>
          </cell>
          <cell r="D109">
            <v>1974</v>
          </cell>
          <cell r="E109">
            <v>1905</v>
          </cell>
          <cell r="F109">
            <v>1895</v>
          </cell>
        </row>
        <row r="110">
          <cell r="G110">
            <v>2488</v>
          </cell>
          <cell r="H110">
            <v>2473</v>
          </cell>
          <cell r="I110">
            <v>2456</v>
          </cell>
          <cell r="J110">
            <v>2422</v>
          </cell>
        </row>
      </sheetData>
      <sheetData sheetId="1">
        <row r="108">
          <cell r="C108">
            <v>686</v>
          </cell>
          <cell r="D108">
            <v>659</v>
          </cell>
          <cell r="E108">
            <v>638.5</v>
          </cell>
          <cell r="F108">
            <v>622</v>
          </cell>
        </row>
        <row r="109">
          <cell r="C109">
            <v>1971</v>
          </cell>
          <cell r="D109">
            <v>1941.5</v>
          </cell>
          <cell r="E109">
            <v>1939.5</v>
          </cell>
          <cell r="F109">
            <v>1900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HP 06 PB O&amp;M"/>
      <sheetName val="Army 06 PB O&amp;M"/>
      <sheetName val="Navy 06 PB O&amp;M"/>
      <sheetName val="Air Force 06 PB O&amp;M"/>
      <sheetName val="TMA 06 PB O&amp;M"/>
    </sheetNames>
    <sheetDataSet>
      <sheetData sheetId="0">
        <row r="74">
          <cell r="G74">
            <v>94298</v>
          </cell>
          <cell r="H74">
            <v>176489</v>
          </cell>
          <cell r="I74">
            <v>132086</v>
          </cell>
          <cell r="J74">
            <v>174779</v>
          </cell>
        </row>
        <row r="75">
          <cell r="G75">
            <v>6247</v>
          </cell>
          <cell r="H75">
            <v>25521</v>
          </cell>
          <cell r="I75">
            <v>51480</v>
          </cell>
          <cell r="J75">
            <v>26739</v>
          </cell>
        </row>
        <row r="76">
          <cell r="G76">
            <v>274045</v>
          </cell>
          <cell r="H76">
            <v>290862</v>
          </cell>
          <cell r="I76">
            <v>274707</v>
          </cell>
          <cell r="J76">
            <v>291941</v>
          </cell>
        </row>
        <row r="77">
          <cell r="G77">
            <v>45729</v>
          </cell>
          <cell r="H77">
            <v>55101</v>
          </cell>
          <cell r="I77">
            <v>49152</v>
          </cell>
          <cell r="J77">
            <v>51201</v>
          </cell>
        </row>
        <row r="78">
          <cell r="G78">
            <v>289836</v>
          </cell>
          <cell r="H78">
            <v>284272</v>
          </cell>
          <cell r="I78">
            <v>253929</v>
          </cell>
          <cell r="J78">
            <v>259133</v>
          </cell>
        </row>
        <row r="79">
          <cell r="G79">
            <v>23501</v>
          </cell>
          <cell r="H79">
            <v>27242</v>
          </cell>
          <cell r="I79">
            <v>24991</v>
          </cell>
          <cell r="J79">
            <v>25471</v>
          </cell>
        </row>
        <row r="80">
          <cell r="G80">
            <v>32964</v>
          </cell>
          <cell r="H80">
            <v>39996</v>
          </cell>
          <cell r="I80">
            <v>41156</v>
          </cell>
          <cell r="J80">
            <v>41943</v>
          </cell>
        </row>
        <row r="81">
          <cell r="G81">
            <v>4990</v>
          </cell>
          <cell r="H81">
            <v>8351</v>
          </cell>
          <cell r="I81">
            <v>7304</v>
          </cell>
          <cell r="J81">
            <v>7449</v>
          </cell>
        </row>
        <row r="82">
          <cell r="G82">
            <v>213094</v>
          </cell>
          <cell r="H82">
            <v>232268</v>
          </cell>
          <cell r="I82">
            <v>249449</v>
          </cell>
          <cell r="J82">
            <v>251549</v>
          </cell>
        </row>
        <row r="83">
          <cell r="G83">
            <v>25950</v>
          </cell>
          <cell r="H83">
            <v>24600</v>
          </cell>
          <cell r="I83">
            <v>24893</v>
          </cell>
          <cell r="J83">
            <v>25355</v>
          </cell>
        </row>
        <row r="84">
          <cell r="G84">
            <v>836</v>
          </cell>
          <cell r="H84">
            <v>367</v>
          </cell>
          <cell r="I84">
            <v>374</v>
          </cell>
          <cell r="J84">
            <v>380</v>
          </cell>
        </row>
        <row r="85">
          <cell r="G85">
            <v>480</v>
          </cell>
          <cell r="H85">
            <v>585</v>
          </cell>
          <cell r="I85">
            <v>597</v>
          </cell>
          <cell r="J85">
            <v>609</v>
          </cell>
        </row>
        <row r="86">
          <cell r="G86">
            <v>23430</v>
          </cell>
          <cell r="H86">
            <v>25110</v>
          </cell>
          <cell r="I86">
            <v>26181</v>
          </cell>
          <cell r="J86">
            <v>26654</v>
          </cell>
        </row>
        <row r="87">
          <cell r="G87">
            <v>7097</v>
          </cell>
          <cell r="H87">
            <v>9749</v>
          </cell>
          <cell r="I87">
            <v>11084</v>
          </cell>
          <cell r="J87">
            <v>11350</v>
          </cell>
        </row>
        <row r="88">
          <cell r="K88">
            <v>1214686</v>
          </cell>
          <cell r="L88">
            <v>1183811</v>
          </cell>
          <cell r="M88">
            <v>1196597</v>
          </cell>
          <cell r="N88">
            <v>1201746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DHP FY 05 PB O&amp;M Request"/>
      <sheetName val="FY 04 Adj FY 05 Cong Adds &amp; VA"/>
      <sheetName val="Cong Reduction"/>
      <sheetName val="Init Congressional Desig"/>
    </sheetNames>
    <sheetDataSet>
      <sheetData sheetId="3">
        <row r="74">
          <cell r="G74">
            <v>167115.13251097038</v>
          </cell>
        </row>
        <row r="75">
          <cell r="G75">
            <v>25520.9754496628</v>
          </cell>
        </row>
        <row r="76">
          <cell r="G76">
            <v>290841.5512177462</v>
          </cell>
        </row>
        <row r="77">
          <cell r="G77">
            <v>55099.60210268322</v>
          </cell>
        </row>
        <row r="78">
          <cell r="G78">
            <v>284264.26595548016</v>
          </cell>
        </row>
        <row r="79">
          <cell r="G79">
            <v>27241.601786534797</v>
          </cell>
        </row>
        <row r="80">
          <cell r="G80">
            <v>40003.05913023175</v>
          </cell>
        </row>
        <row r="81">
          <cell r="G81">
            <v>8350.524610618679</v>
          </cell>
        </row>
        <row r="82">
          <cell r="G82">
            <v>242623.36843638576</v>
          </cell>
        </row>
        <row r="83">
          <cell r="G83">
            <v>24599.53756939645</v>
          </cell>
        </row>
        <row r="84">
          <cell r="G84">
            <v>367.1293791791579</v>
          </cell>
        </row>
        <row r="85">
          <cell r="G85">
            <v>584.798983774451</v>
          </cell>
        </row>
        <row r="86">
          <cell r="G86">
            <v>25133.13883716408</v>
          </cell>
        </row>
        <row r="87">
          <cell r="G87">
            <v>9735.950148395921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S Summary"/>
      <sheetName val="Army"/>
      <sheetName val="Navy"/>
      <sheetName val="Air Force"/>
      <sheetName val="TMA"/>
    </sheetNames>
    <sheetDataSet>
      <sheetData sheetId="0">
        <row r="81">
          <cell r="D81">
            <v>2652</v>
          </cell>
          <cell r="F81">
            <v>20474.621860000003</v>
          </cell>
          <cell r="G81">
            <v>134889.975672424</v>
          </cell>
          <cell r="M81">
            <v>0</v>
          </cell>
          <cell r="O81">
            <v>24335.59208433212</v>
          </cell>
          <cell r="P81">
            <v>-77466.14418864473</v>
          </cell>
          <cell r="V81">
            <v>-725</v>
          </cell>
          <cell r="X81">
            <v>18885.15425987776</v>
          </cell>
          <cell r="Y81">
            <v>29008.934716173393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mary TMA - HPT"/>
      <sheetName val="Summary Services - HP"/>
      <sheetName val="Summary Total"/>
      <sheetName val="OP32 Line 9XX - Total"/>
      <sheetName val="OP32 Line 9XX - USDH"/>
      <sheetName val="OP32 Line 9XX - FNDH"/>
      <sheetName val="OP32 Line 901"/>
      <sheetName val="OP32 Line 902"/>
    </sheetNames>
    <sheetDataSet>
      <sheetData sheetId="2">
        <row r="75">
          <cell r="G75">
            <v>151351</v>
          </cell>
          <cell r="H75">
            <v>144173</v>
          </cell>
          <cell r="I75">
            <v>153036</v>
          </cell>
          <cell r="J75">
            <v>160418</v>
          </cell>
          <cell r="K75">
            <v>166168.65599999996</v>
          </cell>
          <cell r="L75">
            <v>171664.45808799998</v>
          </cell>
          <cell r="M75">
            <v>174607.66862402397</v>
          </cell>
          <cell r="N75">
            <v>177726.4420023765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rmy OP-5"/>
      <sheetName val="Army BAG Cost"/>
      <sheetName val="Army OP-32"/>
      <sheetName val="Navy OP-5"/>
      <sheetName val="Navy BAG Cost"/>
      <sheetName val="Navy OP-32"/>
      <sheetName val="Air Force OP-5"/>
      <sheetName val="Air Force BAG Cost"/>
      <sheetName val="Air Force OP-32"/>
      <sheetName val="TMA OP-5"/>
      <sheetName val="TMA BAG Cost"/>
      <sheetName val="TMA OP-32"/>
      <sheetName val="DHP Total OP-5"/>
      <sheetName val="DHP Total BAG Cost"/>
      <sheetName val="DHP OP-32"/>
    </sheetNames>
    <sheetDataSet>
      <sheetData sheetId="12">
        <row r="133">
          <cell r="K133">
            <v>2544</v>
          </cell>
          <cell r="L133">
            <v>2370</v>
          </cell>
          <cell r="M133">
            <v>2454</v>
          </cell>
          <cell r="N133">
            <v>2469</v>
          </cell>
          <cell r="O133">
            <v>2496</v>
          </cell>
          <cell r="P133">
            <v>2512</v>
          </cell>
          <cell r="Q133">
            <v>2532</v>
          </cell>
          <cell r="R133">
            <v>2568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AH304"/>
  <sheetViews>
    <sheetView tabSelected="1" view="pageBreakPreview" zoomScale="65" zoomScaleNormal="50" zoomScaleSheetLayoutView="65" workbookViewId="0" topLeftCell="A106">
      <selection activeCell="J119" sqref="J119"/>
    </sheetView>
  </sheetViews>
  <sheetFormatPr defaultColWidth="9.140625" defaultRowHeight="12.75"/>
  <cols>
    <col min="1" max="1" width="2.28125" style="52" customWidth="1"/>
    <col min="2" max="2" width="4.7109375" style="1" customWidth="1"/>
    <col min="3" max="3" width="2.00390625" style="1" customWidth="1"/>
    <col min="4" max="4" width="5.28125" style="1" customWidth="1"/>
    <col min="5" max="5" width="4.7109375" style="1" customWidth="1"/>
    <col min="6" max="6" width="4.28125" style="1" customWidth="1"/>
    <col min="7" max="7" width="43.140625" style="1" customWidth="1"/>
    <col min="8" max="8" width="16.7109375" style="1" customWidth="1"/>
    <col min="9" max="9" width="21.7109375" style="1" customWidth="1"/>
    <col min="10" max="10" width="21.57421875" style="1" bestFit="1" customWidth="1"/>
    <col min="11" max="11" width="19.00390625" style="9" customWidth="1"/>
    <col min="12" max="12" width="21.421875" style="9" customWidth="1"/>
    <col min="13" max="13" width="18.28125" style="9" customWidth="1"/>
    <col min="14" max="14" width="16.57421875" style="1" customWidth="1"/>
    <col min="15" max="15" width="15.140625" style="1" customWidth="1"/>
    <col min="16" max="16" width="9.140625" style="1" customWidth="1"/>
    <col min="17" max="17" width="10.421875" style="1" bestFit="1" customWidth="1"/>
    <col min="18" max="20" width="9.140625" style="1" customWidth="1"/>
    <col min="21" max="21" width="2.00390625" style="1" customWidth="1"/>
    <col min="22" max="16384" width="9.140625" style="1" customWidth="1"/>
  </cols>
  <sheetData>
    <row r="1" ht="15.75"/>
    <row r="2" ht="15.75"/>
    <row r="3" spans="1:14" ht="16.5">
      <c r="A3" s="52" t="s">
        <v>40</v>
      </c>
      <c r="B3" s="2"/>
      <c r="C3" s="2"/>
      <c r="D3" s="6"/>
      <c r="E3" s="6"/>
      <c r="F3" s="6"/>
      <c r="G3" s="6"/>
      <c r="H3" s="6"/>
      <c r="I3" s="6"/>
      <c r="J3" s="6"/>
      <c r="K3" s="106"/>
      <c r="L3" s="106"/>
      <c r="M3" s="106"/>
      <c r="N3" s="6"/>
    </row>
    <row r="4" spans="1:14" ht="15.75">
      <c r="A4" s="57"/>
      <c r="B4" s="6"/>
      <c r="C4" s="6"/>
      <c r="D4" s="6"/>
      <c r="E4" s="6"/>
      <c r="F4" s="6"/>
      <c r="G4" s="6"/>
      <c r="H4" s="6"/>
      <c r="I4" s="6"/>
      <c r="J4" s="6"/>
      <c r="K4" s="106"/>
      <c r="L4" s="106"/>
      <c r="M4" s="106"/>
      <c r="N4" s="6"/>
    </row>
    <row r="5" spans="1:14" ht="15.75">
      <c r="A5" s="166" t="s">
        <v>75</v>
      </c>
      <c r="B5" s="167"/>
      <c r="C5" s="167"/>
      <c r="D5" s="167"/>
      <c r="E5" s="167"/>
      <c r="F5" s="167"/>
      <c r="G5" s="167"/>
      <c r="H5" s="167"/>
      <c r="I5" s="167"/>
      <c r="J5" s="167"/>
      <c r="K5" s="167"/>
      <c r="L5" s="167"/>
      <c r="M5" s="167"/>
      <c r="N5" s="6"/>
    </row>
    <row r="6" spans="1:14" ht="44.25" customHeight="1">
      <c r="A6" s="167"/>
      <c r="B6" s="167"/>
      <c r="C6" s="167"/>
      <c r="D6" s="167"/>
      <c r="E6" s="167"/>
      <c r="F6" s="167"/>
      <c r="G6" s="167"/>
      <c r="H6" s="167"/>
      <c r="I6" s="167"/>
      <c r="J6" s="167"/>
      <c r="K6" s="167"/>
      <c r="L6" s="167"/>
      <c r="M6" s="167"/>
      <c r="N6" s="6"/>
    </row>
    <row r="7" spans="1:14" ht="20.25" customHeight="1">
      <c r="A7" s="167"/>
      <c r="B7" s="167"/>
      <c r="C7" s="167"/>
      <c r="D7" s="167"/>
      <c r="E7" s="167"/>
      <c r="F7" s="167"/>
      <c r="G7" s="167"/>
      <c r="H7" s="167"/>
      <c r="I7" s="167"/>
      <c r="J7" s="167"/>
      <c r="K7" s="167"/>
      <c r="L7" s="167"/>
      <c r="M7" s="167"/>
      <c r="N7" s="6"/>
    </row>
    <row r="8" spans="1:13" ht="24.75" customHeight="1">
      <c r="A8" s="167" t="s">
        <v>86</v>
      </c>
      <c r="B8" s="167"/>
      <c r="C8" s="167"/>
      <c r="D8" s="167"/>
      <c r="E8" s="167"/>
      <c r="F8" s="167"/>
      <c r="G8" s="167"/>
      <c r="H8" s="167"/>
      <c r="I8" s="167"/>
      <c r="J8" s="167"/>
      <c r="K8" s="167"/>
      <c r="L8" s="167"/>
      <c r="M8" s="167"/>
    </row>
    <row r="9" spans="1:13" ht="15.75">
      <c r="A9" s="167"/>
      <c r="B9" s="167"/>
      <c r="C9" s="167"/>
      <c r="D9" s="167"/>
      <c r="E9" s="167"/>
      <c r="F9" s="167"/>
      <c r="G9" s="167"/>
      <c r="H9" s="167"/>
      <c r="I9" s="167"/>
      <c r="J9" s="167"/>
      <c r="K9" s="167"/>
      <c r="L9" s="167"/>
      <c r="M9" s="167"/>
    </row>
    <row r="10" spans="1:13" ht="15.75">
      <c r="A10" s="167"/>
      <c r="B10" s="167"/>
      <c r="C10" s="167"/>
      <c r="D10" s="167"/>
      <c r="E10" s="167"/>
      <c r="F10" s="167"/>
      <c r="G10" s="167"/>
      <c r="H10" s="167"/>
      <c r="I10" s="167"/>
      <c r="J10" s="167"/>
      <c r="K10" s="167"/>
      <c r="L10" s="167"/>
      <c r="M10" s="167"/>
    </row>
    <row r="11" spans="1:13" ht="36.75" customHeight="1">
      <c r="A11" s="167"/>
      <c r="B11" s="167"/>
      <c r="C11" s="167"/>
      <c r="D11" s="167"/>
      <c r="E11" s="167"/>
      <c r="F11" s="167"/>
      <c r="G11" s="167"/>
      <c r="H11" s="167"/>
      <c r="I11" s="167"/>
      <c r="J11" s="167"/>
      <c r="K11" s="167"/>
      <c r="L11" s="167"/>
      <c r="M11" s="167"/>
    </row>
    <row r="12" spans="1:13" ht="52.5" customHeight="1">
      <c r="A12" s="166" t="s">
        <v>134</v>
      </c>
      <c r="B12" s="167"/>
      <c r="C12" s="167"/>
      <c r="D12" s="167"/>
      <c r="E12" s="167"/>
      <c r="F12" s="167"/>
      <c r="G12" s="167"/>
      <c r="H12" s="167"/>
      <c r="I12" s="167"/>
      <c r="J12" s="167"/>
      <c r="K12" s="167"/>
      <c r="L12" s="167"/>
      <c r="M12" s="167"/>
    </row>
    <row r="13" spans="1:13" ht="15.75">
      <c r="A13" s="167"/>
      <c r="B13" s="167"/>
      <c r="C13" s="167"/>
      <c r="D13" s="167"/>
      <c r="E13" s="167"/>
      <c r="F13" s="167"/>
      <c r="G13" s="167"/>
      <c r="H13" s="167"/>
      <c r="I13" s="167"/>
      <c r="J13" s="167"/>
      <c r="K13" s="167"/>
      <c r="L13" s="167"/>
      <c r="M13" s="167"/>
    </row>
    <row r="14" spans="1:13" ht="15.75">
      <c r="A14" s="167"/>
      <c r="B14" s="167"/>
      <c r="C14" s="167"/>
      <c r="D14" s="167"/>
      <c r="E14" s="167"/>
      <c r="F14" s="167"/>
      <c r="G14" s="167"/>
      <c r="H14" s="167"/>
      <c r="I14" s="167"/>
      <c r="J14" s="167"/>
      <c r="K14" s="167"/>
      <c r="L14" s="167"/>
      <c r="M14" s="167"/>
    </row>
    <row r="15" spans="1:13" ht="15.75">
      <c r="A15" s="167"/>
      <c r="B15" s="167"/>
      <c r="C15" s="167"/>
      <c r="D15" s="167"/>
      <c r="E15" s="167"/>
      <c r="F15" s="167"/>
      <c r="G15" s="167"/>
      <c r="H15" s="167"/>
      <c r="I15" s="167"/>
      <c r="J15" s="167"/>
      <c r="K15" s="167"/>
      <c r="L15" s="167"/>
      <c r="M15" s="167"/>
    </row>
    <row r="16" spans="1:13" ht="8.25" customHeight="1">
      <c r="A16" s="167"/>
      <c r="B16" s="167"/>
      <c r="C16" s="167"/>
      <c r="D16" s="167"/>
      <c r="E16" s="167"/>
      <c r="F16" s="167"/>
      <c r="G16" s="167"/>
      <c r="H16" s="167"/>
      <c r="I16" s="167"/>
      <c r="J16" s="167"/>
      <c r="K16" s="167"/>
      <c r="L16" s="167"/>
      <c r="M16" s="167"/>
    </row>
    <row r="17" spans="1:14" ht="13.5" customHeight="1">
      <c r="A17" s="169" t="s">
        <v>139</v>
      </c>
      <c r="B17" s="170"/>
      <c r="C17" s="170"/>
      <c r="D17" s="170"/>
      <c r="E17" s="170"/>
      <c r="F17" s="170"/>
      <c r="G17" s="170"/>
      <c r="H17" s="170"/>
      <c r="I17" s="170"/>
      <c r="J17" s="170"/>
      <c r="K17" s="170"/>
      <c r="L17" s="170"/>
      <c r="M17" s="170"/>
      <c r="N17" s="6"/>
    </row>
    <row r="18" spans="1:14" ht="51.75" customHeight="1">
      <c r="A18" s="170"/>
      <c r="B18" s="170"/>
      <c r="C18" s="170"/>
      <c r="D18" s="170"/>
      <c r="E18" s="170"/>
      <c r="F18" s="170"/>
      <c r="G18" s="170"/>
      <c r="H18" s="170"/>
      <c r="I18" s="170"/>
      <c r="J18" s="170"/>
      <c r="K18" s="170"/>
      <c r="L18" s="170"/>
      <c r="M18" s="170"/>
      <c r="N18" s="6"/>
    </row>
    <row r="19" spans="1:14" ht="44.25" customHeight="1">
      <c r="A19" s="170"/>
      <c r="B19" s="170"/>
      <c r="C19" s="170"/>
      <c r="D19" s="170"/>
      <c r="E19" s="170"/>
      <c r="F19" s="170"/>
      <c r="G19" s="170"/>
      <c r="H19" s="170"/>
      <c r="I19" s="170"/>
      <c r="J19" s="170"/>
      <c r="K19" s="170"/>
      <c r="L19" s="170"/>
      <c r="M19" s="170"/>
      <c r="N19" s="6"/>
    </row>
    <row r="20" spans="1:14" ht="36.75" customHeight="1">
      <c r="A20" s="166" t="s">
        <v>99</v>
      </c>
      <c r="B20" s="167"/>
      <c r="C20" s="167"/>
      <c r="D20" s="167"/>
      <c r="E20" s="167"/>
      <c r="F20" s="167"/>
      <c r="G20" s="167"/>
      <c r="H20" s="167"/>
      <c r="I20" s="167"/>
      <c r="J20" s="167"/>
      <c r="K20" s="167"/>
      <c r="L20" s="167"/>
      <c r="M20" s="167"/>
      <c r="N20" s="6"/>
    </row>
    <row r="21" spans="1:14" ht="13.5" customHeight="1">
      <c r="A21" s="167"/>
      <c r="B21" s="167"/>
      <c r="C21" s="167"/>
      <c r="D21" s="167"/>
      <c r="E21" s="167"/>
      <c r="F21" s="167"/>
      <c r="G21" s="167"/>
      <c r="H21" s="167"/>
      <c r="I21" s="167"/>
      <c r="J21" s="167"/>
      <c r="K21" s="167"/>
      <c r="L21" s="167"/>
      <c r="M21" s="167"/>
      <c r="N21" s="6"/>
    </row>
    <row r="22" spans="1:14" ht="13.5" customHeight="1">
      <c r="A22" s="150"/>
      <c r="B22" s="21"/>
      <c r="C22" s="21"/>
      <c r="D22" s="21"/>
      <c r="E22" s="21"/>
      <c r="F22" s="21"/>
      <c r="G22" s="21"/>
      <c r="H22" s="21"/>
      <c r="I22" s="21"/>
      <c r="J22" s="21"/>
      <c r="K22" s="107"/>
      <c r="L22" s="107"/>
      <c r="M22" s="107"/>
      <c r="N22" s="6"/>
    </row>
    <row r="23" spans="1:14" ht="13.5" customHeight="1">
      <c r="A23" s="166" t="s">
        <v>100</v>
      </c>
      <c r="B23" s="168"/>
      <c r="C23" s="168"/>
      <c r="D23" s="168"/>
      <c r="E23" s="168"/>
      <c r="F23" s="168"/>
      <c r="G23" s="168"/>
      <c r="H23" s="168"/>
      <c r="I23" s="168"/>
      <c r="J23" s="168"/>
      <c r="K23" s="168"/>
      <c r="L23" s="168"/>
      <c r="M23" s="168"/>
      <c r="N23" s="6"/>
    </row>
    <row r="24" spans="1:14" ht="39.75" customHeight="1">
      <c r="A24" s="168"/>
      <c r="B24" s="168"/>
      <c r="C24" s="168"/>
      <c r="D24" s="168"/>
      <c r="E24" s="168"/>
      <c r="F24" s="168"/>
      <c r="G24" s="168"/>
      <c r="H24" s="168"/>
      <c r="I24" s="168"/>
      <c r="J24" s="168"/>
      <c r="K24" s="168"/>
      <c r="L24" s="168"/>
      <c r="M24" s="168"/>
      <c r="N24" s="6"/>
    </row>
    <row r="25" spans="1:14" ht="14.25" customHeight="1">
      <c r="A25" s="168"/>
      <c r="B25" s="168"/>
      <c r="C25" s="168"/>
      <c r="D25" s="168"/>
      <c r="E25" s="168"/>
      <c r="F25" s="168"/>
      <c r="G25" s="168"/>
      <c r="H25" s="168"/>
      <c r="I25" s="168"/>
      <c r="J25" s="168"/>
      <c r="K25" s="168"/>
      <c r="L25" s="168"/>
      <c r="M25" s="168"/>
      <c r="N25" s="6"/>
    </row>
    <row r="26" spans="1:14" ht="17.25" customHeight="1">
      <c r="A26" s="168"/>
      <c r="B26" s="168"/>
      <c r="C26" s="168"/>
      <c r="D26" s="168"/>
      <c r="E26" s="168"/>
      <c r="F26" s="168"/>
      <c r="G26" s="168"/>
      <c r="H26" s="168"/>
      <c r="I26" s="168"/>
      <c r="J26" s="168"/>
      <c r="K26" s="168"/>
      <c r="L26" s="168"/>
      <c r="M26" s="168"/>
      <c r="N26" s="6"/>
    </row>
    <row r="27" spans="1:14" ht="14.25" customHeight="1">
      <c r="A27" s="144"/>
      <c r="B27" s="42"/>
      <c r="C27" s="42"/>
      <c r="D27" s="42"/>
      <c r="E27" s="42"/>
      <c r="F27" s="42"/>
      <c r="G27" s="42"/>
      <c r="H27" s="42"/>
      <c r="I27" s="42"/>
      <c r="J27" s="42"/>
      <c r="K27" s="108"/>
      <c r="L27" s="108"/>
      <c r="M27" s="108"/>
      <c r="N27" s="6"/>
    </row>
    <row r="28" spans="1:14" ht="22.5" customHeight="1">
      <c r="A28" s="166" t="s">
        <v>101</v>
      </c>
      <c r="B28" s="167"/>
      <c r="C28" s="167"/>
      <c r="D28" s="167"/>
      <c r="E28" s="167"/>
      <c r="F28" s="167"/>
      <c r="G28" s="167"/>
      <c r="H28" s="167"/>
      <c r="I28" s="167"/>
      <c r="J28" s="167"/>
      <c r="K28" s="167"/>
      <c r="L28" s="167"/>
      <c r="M28" s="167"/>
      <c r="N28" s="6"/>
    </row>
    <row r="29" spans="1:14" ht="13.5" customHeight="1">
      <c r="A29" s="167"/>
      <c r="B29" s="167"/>
      <c r="C29" s="167"/>
      <c r="D29" s="167"/>
      <c r="E29" s="167"/>
      <c r="F29" s="167"/>
      <c r="G29" s="167"/>
      <c r="H29" s="167"/>
      <c r="I29" s="167"/>
      <c r="J29" s="167"/>
      <c r="K29" s="167"/>
      <c r="L29" s="167"/>
      <c r="M29" s="167"/>
      <c r="N29" s="6"/>
    </row>
    <row r="30" spans="1:14" ht="20.25" customHeight="1">
      <c r="A30" s="144"/>
      <c r="B30" s="42"/>
      <c r="C30" s="42"/>
      <c r="D30" s="42"/>
      <c r="E30" s="42"/>
      <c r="F30" s="42"/>
      <c r="G30" s="42"/>
      <c r="H30" s="42"/>
      <c r="I30" s="42"/>
      <c r="J30" s="42"/>
      <c r="K30" s="108"/>
      <c r="L30" s="108"/>
      <c r="M30" s="108"/>
      <c r="N30" s="6"/>
    </row>
    <row r="31" spans="1:14" ht="37.5" customHeight="1">
      <c r="A31" s="166" t="s">
        <v>102</v>
      </c>
      <c r="B31" s="167"/>
      <c r="C31" s="167"/>
      <c r="D31" s="167"/>
      <c r="E31" s="167"/>
      <c r="F31" s="167"/>
      <c r="G31" s="167"/>
      <c r="H31" s="167"/>
      <c r="I31" s="167"/>
      <c r="J31" s="167"/>
      <c r="K31" s="167"/>
      <c r="L31" s="167"/>
      <c r="M31" s="167"/>
      <c r="N31" s="6"/>
    </row>
    <row r="32" spans="1:14" ht="13.5" customHeight="1">
      <c r="A32" s="167"/>
      <c r="B32" s="167"/>
      <c r="C32" s="167"/>
      <c r="D32" s="167"/>
      <c r="E32" s="167"/>
      <c r="F32" s="167"/>
      <c r="G32" s="167"/>
      <c r="H32" s="167"/>
      <c r="I32" s="167"/>
      <c r="J32" s="167"/>
      <c r="K32" s="167"/>
      <c r="L32" s="167"/>
      <c r="M32" s="167"/>
      <c r="N32" s="6"/>
    </row>
    <row r="33" spans="1:13" ht="13.5" customHeight="1">
      <c r="A33" s="50" t="s">
        <v>68</v>
      </c>
      <c r="B33" s="51"/>
      <c r="C33" s="51"/>
      <c r="D33" s="51"/>
      <c r="E33" s="51"/>
      <c r="F33" s="51"/>
      <c r="G33" s="51"/>
      <c r="H33" s="51"/>
      <c r="I33" s="51"/>
      <c r="J33" s="51"/>
      <c r="K33" s="78"/>
      <c r="L33" s="18"/>
      <c r="M33" s="18"/>
    </row>
    <row r="34" spans="1:13" ht="13.5" customHeight="1">
      <c r="A34" s="50"/>
      <c r="B34" s="51"/>
      <c r="C34" s="51"/>
      <c r="D34" s="51"/>
      <c r="E34" s="51"/>
      <c r="F34" s="51"/>
      <c r="G34" s="51"/>
      <c r="H34" s="51"/>
      <c r="I34" s="51"/>
      <c r="J34" s="51"/>
      <c r="K34" s="78"/>
      <c r="L34" s="18"/>
      <c r="M34" s="18"/>
    </row>
    <row r="35" spans="2:12" ht="13.5" customHeight="1">
      <c r="B35" s="51"/>
      <c r="C35" s="51"/>
      <c r="D35" s="51"/>
      <c r="E35" s="51"/>
      <c r="F35" s="51"/>
      <c r="G35" s="51"/>
      <c r="H35" s="52"/>
      <c r="I35" s="105" t="s">
        <v>41</v>
      </c>
      <c r="J35" s="105" t="s">
        <v>42</v>
      </c>
      <c r="K35" s="109" t="s">
        <v>43</v>
      </c>
      <c r="L35" s="109" t="s">
        <v>44</v>
      </c>
    </row>
    <row r="36" spans="2:12" ht="13.5" customHeight="1">
      <c r="B36" s="51"/>
      <c r="C36" s="51"/>
      <c r="D36" s="51"/>
      <c r="E36" s="51"/>
      <c r="F36" s="51"/>
      <c r="G36" s="51"/>
      <c r="H36" s="52"/>
      <c r="I36" s="99" t="s">
        <v>180</v>
      </c>
      <c r="J36" s="99" t="s">
        <v>0</v>
      </c>
      <c r="K36" s="110" t="s">
        <v>0</v>
      </c>
      <c r="L36" s="110" t="s">
        <v>0</v>
      </c>
    </row>
    <row r="37" spans="2:12" ht="13.5" customHeight="1">
      <c r="B37" s="51"/>
      <c r="C37" s="51" t="s">
        <v>135</v>
      </c>
      <c r="D37" s="51"/>
      <c r="E37" s="51"/>
      <c r="F37" s="51"/>
      <c r="G37" s="51"/>
      <c r="H37" s="52"/>
      <c r="I37" s="104">
        <v>70</v>
      </c>
      <c r="J37" s="104">
        <v>70</v>
      </c>
      <c r="K37" s="111">
        <v>70</v>
      </c>
      <c r="L37" s="111">
        <v>70</v>
      </c>
    </row>
    <row r="38" spans="2:12" ht="13.5" customHeight="1">
      <c r="B38" s="51"/>
      <c r="C38" s="51" t="s">
        <v>136</v>
      </c>
      <c r="D38" s="51"/>
      <c r="E38" s="51"/>
      <c r="F38" s="51"/>
      <c r="G38" s="51"/>
      <c r="H38" s="52"/>
      <c r="I38" s="104">
        <v>409</v>
      </c>
      <c r="J38" s="104">
        <v>409</v>
      </c>
      <c r="K38" s="104">
        <v>409</v>
      </c>
      <c r="L38" s="104">
        <v>409</v>
      </c>
    </row>
    <row r="39" spans="2:12" ht="12.75" customHeight="1">
      <c r="B39" s="52"/>
      <c r="C39" s="51" t="s">
        <v>137</v>
      </c>
      <c r="D39" s="51"/>
      <c r="E39" s="51"/>
      <c r="F39" s="51"/>
      <c r="G39" s="51"/>
      <c r="H39" s="52"/>
      <c r="I39" s="104">
        <v>417</v>
      </c>
      <c r="J39" s="104">
        <v>417</v>
      </c>
      <c r="K39" s="111">
        <v>417</v>
      </c>
      <c r="L39" s="111">
        <v>417</v>
      </c>
    </row>
    <row r="40" spans="2:12" ht="15" customHeight="1">
      <c r="B40" s="52"/>
      <c r="C40" s="51" t="s">
        <v>138</v>
      </c>
      <c r="D40" s="51"/>
      <c r="E40" s="51"/>
      <c r="F40" s="51"/>
      <c r="G40" s="51"/>
      <c r="H40" s="52"/>
      <c r="I40" s="104">
        <v>259</v>
      </c>
      <c r="J40" s="104">
        <v>259</v>
      </c>
      <c r="K40" s="111">
        <v>259</v>
      </c>
      <c r="L40" s="111">
        <v>259</v>
      </c>
    </row>
    <row r="41" spans="1:13" ht="15.75">
      <c r="A41" s="51"/>
      <c r="B41" s="3"/>
      <c r="C41" s="3"/>
      <c r="D41" s="3"/>
      <c r="E41" s="3"/>
      <c r="F41" s="3"/>
      <c r="G41" s="3"/>
      <c r="H41" s="3"/>
      <c r="I41" s="3"/>
      <c r="J41" s="3"/>
      <c r="K41" s="18"/>
      <c r="L41" s="18"/>
      <c r="M41" s="18"/>
    </row>
    <row r="42" spans="1:13" ht="15" customHeight="1">
      <c r="A42" s="58" t="s">
        <v>69</v>
      </c>
      <c r="B42" s="6"/>
      <c r="C42" s="6"/>
      <c r="D42" s="6"/>
      <c r="E42" s="6"/>
      <c r="F42" s="6"/>
      <c r="G42" s="6"/>
      <c r="H42" s="6"/>
      <c r="I42" s="6"/>
      <c r="J42" s="6"/>
      <c r="K42" s="106"/>
      <c r="L42" s="106"/>
      <c r="M42" s="106"/>
    </row>
    <row r="43" spans="1:13" ht="15.75">
      <c r="A43" s="57"/>
      <c r="B43" s="6"/>
      <c r="C43" s="6"/>
      <c r="D43" s="6"/>
      <c r="E43" s="6"/>
      <c r="F43" s="6"/>
      <c r="G43" s="6"/>
      <c r="H43" s="6"/>
      <c r="I43" s="6"/>
      <c r="J43" s="6"/>
      <c r="K43" s="106"/>
      <c r="L43" s="106"/>
      <c r="M43" s="106"/>
    </row>
    <row r="44" spans="2:13" ht="16.5">
      <c r="B44" s="5" t="s">
        <v>70</v>
      </c>
      <c r="C44" s="6"/>
      <c r="E44" s="6"/>
      <c r="F44" s="6"/>
      <c r="G44" s="6"/>
      <c r="L44" s="171" t="s">
        <v>84</v>
      </c>
      <c r="M44" s="172"/>
    </row>
    <row r="45" spans="1:13" ht="16.5">
      <c r="A45" s="57"/>
      <c r="B45" s="6"/>
      <c r="C45" s="6"/>
      <c r="D45" s="6"/>
      <c r="E45" s="6"/>
      <c r="F45" s="6"/>
      <c r="G45" s="57"/>
      <c r="H45" s="58"/>
      <c r="I45" s="59" t="s">
        <v>42</v>
      </c>
      <c r="J45" s="60"/>
      <c r="K45" s="112"/>
      <c r="L45" s="80"/>
      <c r="M45" s="80"/>
    </row>
    <row r="46" spans="1:13" ht="14.25" customHeight="1">
      <c r="A46" s="57"/>
      <c r="E46" s="6"/>
      <c r="F46" s="6"/>
      <c r="G46" s="57"/>
      <c r="H46" s="61" t="s">
        <v>41</v>
      </c>
      <c r="I46" s="61" t="s">
        <v>50</v>
      </c>
      <c r="J46" s="61"/>
      <c r="K46" s="71" t="s">
        <v>13</v>
      </c>
      <c r="L46" s="71" t="s">
        <v>43</v>
      </c>
      <c r="M46" s="71" t="s">
        <v>44</v>
      </c>
    </row>
    <row r="47" spans="1:13" ht="16.5">
      <c r="A47" s="57"/>
      <c r="E47" s="6"/>
      <c r="F47" s="6"/>
      <c r="G47" s="57"/>
      <c r="H47" s="62" t="s">
        <v>180</v>
      </c>
      <c r="I47" s="62" t="s">
        <v>51</v>
      </c>
      <c r="J47" s="62" t="s">
        <v>14</v>
      </c>
      <c r="K47" s="113" t="s">
        <v>0</v>
      </c>
      <c r="L47" s="113" t="s">
        <v>0</v>
      </c>
      <c r="M47" s="113" t="s">
        <v>0</v>
      </c>
    </row>
    <row r="48" spans="2:13" ht="15.75">
      <c r="B48" s="44" t="s">
        <v>17</v>
      </c>
      <c r="C48" s="1" t="s">
        <v>62</v>
      </c>
      <c r="E48" s="6"/>
      <c r="F48" s="6"/>
      <c r="G48" s="57"/>
      <c r="H48" s="63">
        <f>'[3]DHP 06 PB O&amp;M'!G74</f>
        <v>94298</v>
      </c>
      <c r="I48" s="63">
        <v>154414</v>
      </c>
      <c r="J48" s="63">
        <f>'[4]Init Congressional Desig'!G74</f>
        <v>167115.13251097038</v>
      </c>
      <c r="K48" s="63">
        <f>'[3]DHP 06 PB O&amp;M'!H74</f>
        <v>176489</v>
      </c>
      <c r="L48" s="63">
        <f>'[3]DHP 06 PB O&amp;M'!I74</f>
        <v>132086</v>
      </c>
      <c r="M48" s="63">
        <f>'[3]DHP 06 PB O&amp;M'!J74</f>
        <v>174779</v>
      </c>
    </row>
    <row r="49" spans="2:13" ht="15.75">
      <c r="B49" s="44" t="s">
        <v>18</v>
      </c>
      <c r="C49" s="1" t="s">
        <v>64</v>
      </c>
      <c r="E49" s="6"/>
      <c r="F49" s="6"/>
      <c r="G49" s="57"/>
      <c r="H49" s="63">
        <f>'[3]DHP 06 PB O&amp;M'!G75</f>
        <v>6247</v>
      </c>
      <c r="I49" s="63">
        <v>25521</v>
      </c>
      <c r="J49" s="63">
        <f>'[4]Init Congressional Desig'!G75</f>
        <v>25520.9754496628</v>
      </c>
      <c r="K49" s="63">
        <f>'[3]DHP 06 PB O&amp;M'!H75</f>
        <v>25521</v>
      </c>
      <c r="L49" s="63">
        <f>'[3]DHP 06 PB O&amp;M'!I75</f>
        <v>51480</v>
      </c>
      <c r="M49" s="63">
        <f>'[3]DHP 06 PB O&amp;M'!J75</f>
        <v>26739</v>
      </c>
    </row>
    <row r="50" spans="2:13" ht="15.75">
      <c r="B50" s="44" t="s">
        <v>19</v>
      </c>
      <c r="C50" s="1" t="s">
        <v>63</v>
      </c>
      <c r="E50" s="6"/>
      <c r="F50" s="6"/>
      <c r="G50" s="57"/>
      <c r="H50" s="63">
        <f>'[3]DHP 06 PB O&amp;M'!G76</f>
        <v>274045</v>
      </c>
      <c r="I50" s="63">
        <v>282342</v>
      </c>
      <c r="J50" s="63">
        <f>'[4]Init Congressional Desig'!G76</f>
        <v>290841.5512177462</v>
      </c>
      <c r="K50" s="63">
        <f>'[3]DHP 06 PB O&amp;M'!H76</f>
        <v>290862</v>
      </c>
      <c r="L50" s="63">
        <f>'[3]DHP 06 PB O&amp;M'!I76</f>
        <v>274707</v>
      </c>
      <c r="M50" s="63">
        <f>'[3]DHP 06 PB O&amp;M'!J76</f>
        <v>291941</v>
      </c>
    </row>
    <row r="51" spans="2:13" ht="15.75">
      <c r="B51" s="44" t="s">
        <v>20</v>
      </c>
      <c r="C51" s="1" t="s">
        <v>65</v>
      </c>
      <c r="E51" s="6"/>
      <c r="F51" s="6"/>
      <c r="G51" s="57"/>
      <c r="H51" s="63">
        <f>'[3]DHP 06 PB O&amp;M'!G77</f>
        <v>45729</v>
      </c>
      <c r="I51" s="63">
        <v>46600</v>
      </c>
      <c r="J51" s="63">
        <f>'[4]Init Congressional Desig'!G77</f>
        <v>55099.60210268322</v>
      </c>
      <c r="K51" s="63">
        <f>'[3]DHP 06 PB O&amp;M'!H77</f>
        <v>55101</v>
      </c>
      <c r="L51" s="63">
        <f>'[3]DHP 06 PB O&amp;M'!I77</f>
        <v>49152</v>
      </c>
      <c r="M51" s="63">
        <f>'[3]DHP 06 PB O&amp;M'!J77</f>
        <v>51201</v>
      </c>
    </row>
    <row r="52" spans="2:13" ht="15.75">
      <c r="B52" s="44" t="s">
        <v>21</v>
      </c>
      <c r="C52" s="1" t="s">
        <v>30</v>
      </c>
      <c r="E52" s="6"/>
      <c r="F52" s="6"/>
      <c r="G52" s="57"/>
      <c r="H52" s="63">
        <f>'[3]DHP 06 PB O&amp;M'!G78</f>
        <v>289836</v>
      </c>
      <c r="I52" s="63">
        <v>284264</v>
      </c>
      <c r="J52" s="63">
        <f>'[4]Init Congressional Desig'!G78</f>
        <v>284264.26595548016</v>
      </c>
      <c r="K52" s="63">
        <f>'[3]DHP 06 PB O&amp;M'!H78</f>
        <v>284272</v>
      </c>
      <c r="L52" s="63">
        <f>'[3]DHP 06 PB O&amp;M'!I78</f>
        <v>253929</v>
      </c>
      <c r="M52" s="63">
        <f>'[3]DHP 06 PB O&amp;M'!J78</f>
        <v>259133</v>
      </c>
    </row>
    <row r="53" spans="2:13" ht="15.75">
      <c r="B53" s="44" t="s">
        <v>22</v>
      </c>
      <c r="C53" s="1" t="s">
        <v>31</v>
      </c>
      <c r="E53" s="6"/>
      <c r="F53" s="6"/>
      <c r="G53" s="57"/>
      <c r="H53" s="63">
        <f>'[3]DHP 06 PB O&amp;M'!G79</f>
        <v>23501</v>
      </c>
      <c r="I53" s="63">
        <v>27242</v>
      </c>
      <c r="J53" s="63">
        <f>'[4]Init Congressional Desig'!G79</f>
        <v>27241.601786534797</v>
      </c>
      <c r="K53" s="63">
        <f>'[3]DHP 06 PB O&amp;M'!H79</f>
        <v>27242</v>
      </c>
      <c r="L53" s="63">
        <f>'[3]DHP 06 PB O&amp;M'!I79</f>
        <v>24991</v>
      </c>
      <c r="M53" s="63">
        <f>'[3]DHP 06 PB O&amp;M'!J79</f>
        <v>25471</v>
      </c>
    </row>
    <row r="54" spans="2:13" ht="15.75">
      <c r="B54" s="44" t="s">
        <v>24</v>
      </c>
      <c r="C54" s="1" t="s">
        <v>32</v>
      </c>
      <c r="E54" s="6"/>
      <c r="F54" s="6"/>
      <c r="G54" s="57"/>
      <c r="H54" s="63">
        <f>'[3]DHP 06 PB O&amp;M'!G80</f>
        <v>32964</v>
      </c>
      <c r="I54" s="63">
        <v>40003</v>
      </c>
      <c r="J54" s="63">
        <f>'[4]Init Congressional Desig'!G80</f>
        <v>40003.05913023175</v>
      </c>
      <c r="K54" s="63">
        <f>'[3]DHP 06 PB O&amp;M'!H80</f>
        <v>39996</v>
      </c>
      <c r="L54" s="63">
        <f>'[3]DHP 06 PB O&amp;M'!I80</f>
        <v>41156</v>
      </c>
      <c r="M54" s="63">
        <f>'[3]DHP 06 PB O&amp;M'!J80</f>
        <v>41943</v>
      </c>
    </row>
    <row r="55" spans="2:13" ht="15.75">
      <c r="B55" s="44" t="s">
        <v>25</v>
      </c>
      <c r="C55" s="1" t="s">
        <v>33</v>
      </c>
      <c r="E55" s="6"/>
      <c r="F55" s="6"/>
      <c r="G55" s="57"/>
      <c r="H55" s="63">
        <f>'[3]DHP 06 PB O&amp;M'!G81</f>
        <v>4990</v>
      </c>
      <c r="I55" s="63">
        <v>8351</v>
      </c>
      <c r="J55" s="63">
        <f>'[4]Init Congressional Desig'!G81</f>
        <v>8350.524610618679</v>
      </c>
      <c r="K55" s="63">
        <f>'[3]DHP 06 PB O&amp;M'!H81</f>
        <v>8351</v>
      </c>
      <c r="L55" s="63">
        <f>'[3]DHP 06 PB O&amp;M'!I81</f>
        <v>7304</v>
      </c>
      <c r="M55" s="63">
        <f>'[3]DHP 06 PB O&amp;M'!J81</f>
        <v>7449</v>
      </c>
    </row>
    <row r="56" spans="2:13" ht="15.75">
      <c r="B56" s="44" t="s">
        <v>26</v>
      </c>
      <c r="C56" s="1" t="s">
        <v>34</v>
      </c>
      <c r="E56" s="6"/>
      <c r="F56" s="6"/>
      <c r="G56" s="57"/>
      <c r="H56" s="63">
        <f>'[3]DHP 06 PB O&amp;M'!G82</f>
        <v>213094</v>
      </c>
      <c r="I56" s="63">
        <v>242623</v>
      </c>
      <c r="J56" s="63">
        <f>'[4]Init Congressional Desig'!G82</f>
        <v>242623.36843638576</v>
      </c>
      <c r="K56" s="63">
        <f>'[3]DHP 06 PB O&amp;M'!H82</f>
        <v>232268</v>
      </c>
      <c r="L56" s="63">
        <f>'[3]DHP 06 PB O&amp;M'!I82</f>
        <v>249449</v>
      </c>
      <c r="M56" s="63">
        <f>'[3]DHP 06 PB O&amp;M'!J82</f>
        <v>251549</v>
      </c>
    </row>
    <row r="57" spans="2:13" ht="15.75">
      <c r="B57" s="44" t="s">
        <v>27</v>
      </c>
      <c r="C57" s="1" t="s">
        <v>35</v>
      </c>
      <c r="E57" s="6"/>
      <c r="F57" s="6"/>
      <c r="G57" s="57"/>
      <c r="H57" s="63">
        <f>'[3]DHP 06 PB O&amp;M'!G83</f>
        <v>25950</v>
      </c>
      <c r="I57" s="63">
        <v>24600</v>
      </c>
      <c r="J57" s="63">
        <f>'[4]Init Congressional Desig'!G83</f>
        <v>24599.53756939645</v>
      </c>
      <c r="K57" s="63">
        <f>'[3]DHP 06 PB O&amp;M'!H83</f>
        <v>24600</v>
      </c>
      <c r="L57" s="63">
        <f>'[3]DHP 06 PB O&amp;M'!I83</f>
        <v>24893</v>
      </c>
      <c r="M57" s="63">
        <f>'[3]DHP 06 PB O&amp;M'!J83</f>
        <v>25355</v>
      </c>
    </row>
    <row r="58" spans="2:13" ht="15.75">
      <c r="B58" s="44" t="s">
        <v>28</v>
      </c>
      <c r="C58" s="1" t="s">
        <v>36</v>
      </c>
      <c r="E58" s="6"/>
      <c r="F58" s="6"/>
      <c r="G58" s="57"/>
      <c r="H58" s="63">
        <f>'[3]DHP 06 PB O&amp;M'!G84</f>
        <v>836</v>
      </c>
      <c r="I58" s="63">
        <v>367</v>
      </c>
      <c r="J58" s="63">
        <f>'[4]Init Congressional Desig'!G84</f>
        <v>367.1293791791579</v>
      </c>
      <c r="K58" s="63">
        <f>'[3]DHP 06 PB O&amp;M'!H84</f>
        <v>367</v>
      </c>
      <c r="L58" s="63">
        <f>'[3]DHP 06 PB O&amp;M'!I84</f>
        <v>374</v>
      </c>
      <c r="M58" s="63">
        <f>'[3]DHP 06 PB O&amp;M'!J84</f>
        <v>380</v>
      </c>
    </row>
    <row r="59" spans="2:13" ht="15.75">
      <c r="B59" s="44" t="s">
        <v>76</v>
      </c>
      <c r="C59" s="1" t="s">
        <v>37</v>
      </c>
      <c r="E59" s="6"/>
      <c r="F59" s="6"/>
      <c r="G59" s="57"/>
      <c r="H59" s="63">
        <f>'[3]DHP 06 PB O&amp;M'!G85</f>
        <v>480</v>
      </c>
      <c r="I59" s="63">
        <v>585</v>
      </c>
      <c r="J59" s="63">
        <f>'[4]Init Congressional Desig'!G85</f>
        <v>584.798983774451</v>
      </c>
      <c r="K59" s="63">
        <f>'[3]DHP 06 PB O&amp;M'!H85</f>
        <v>585</v>
      </c>
      <c r="L59" s="63">
        <f>'[3]DHP 06 PB O&amp;M'!I85</f>
        <v>597</v>
      </c>
      <c r="M59" s="63">
        <f>'[3]DHP 06 PB O&amp;M'!J85</f>
        <v>609</v>
      </c>
    </row>
    <row r="60" spans="2:13" ht="15.75">
      <c r="B60" s="44" t="s">
        <v>77</v>
      </c>
      <c r="C60" s="1" t="s">
        <v>38</v>
      </c>
      <c r="E60" s="6"/>
      <c r="F60" s="6"/>
      <c r="G60" s="57"/>
      <c r="H60" s="63">
        <f>'[3]DHP 06 PB O&amp;M'!G86</f>
        <v>23430</v>
      </c>
      <c r="I60" s="63">
        <v>25133</v>
      </c>
      <c r="J60" s="63">
        <f>'[4]Init Congressional Desig'!G86</f>
        <v>25133.13883716408</v>
      </c>
      <c r="K60" s="63">
        <f>'[3]DHP 06 PB O&amp;M'!H86</f>
        <v>25110</v>
      </c>
      <c r="L60" s="63">
        <f>'[3]DHP 06 PB O&amp;M'!I86</f>
        <v>26181</v>
      </c>
      <c r="M60" s="63">
        <f>'[3]DHP 06 PB O&amp;M'!J86</f>
        <v>26654</v>
      </c>
    </row>
    <row r="61" spans="2:13" ht="15.75">
      <c r="B61" s="44" t="s">
        <v>78</v>
      </c>
      <c r="C61" s="1" t="s">
        <v>39</v>
      </c>
      <c r="E61" s="6"/>
      <c r="F61" s="6"/>
      <c r="G61" s="57"/>
      <c r="H61" s="64">
        <f>'[3]DHP 06 PB O&amp;M'!G87</f>
        <v>7097</v>
      </c>
      <c r="I61" s="64">
        <v>9736</v>
      </c>
      <c r="J61" s="64">
        <f>'[4]Init Congressional Desig'!G87</f>
        <v>9735.950148395921</v>
      </c>
      <c r="K61" s="64">
        <f>'[3]DHP 06 PB O&amp;M'!H87</f>
        <v>9749</v>
      </c>
      <c r="L61" s="64">
        <f>'[3]DHP 06 PB O&amp;M'!I87</f>
        <v>11084</v>
      </c>
      <c r="M61" s="64">
        <f>'[3]DHP 06 PB O&amp;M'!J87</f>
        <v>11350</v>
      </c>
    </row>
    <row r="62" spans="3:13" ht="15.75">
      <c r="C62" s="1" t="s">
        <v>79</v>
      </c>
      <c r="E62" s="6"/>
      <c r="F62" s="6"/>
      <c r="G62" s="57"/>
      <c r="H62" s="63">
        <f aca="true" t="shared" si="0" ref="H62:M62">SUM(H48:H61)</f>
        <v>1042497</v>
      </c>
      <c r="I62" s="63">
        <f t="shared" si="0"/>
        <v>1171781</v>
      </c>
      <c r="J62" s="63">
        <f t="shared" si="0"/>
        <v>1201480.6361182237</v>
      </c>
      <c r="K62" s="63">
        <f t="shared" si="0"/>
        <v>1200513</v>
      </c>
      <c r="L62" s="63">
        <f t="shared" si="0"/>
        <v>1147383</v>
      </c>
      <c r="M62" s="63">
        <f t="shared" si="0"/>
        <v>1194553</v>
      </c>
    </row>
    <row r="63" spans="1:10" ht="15.75">
      <c r="A63" s="72"/>
      <c r="B63" s="9"/>
      <c r="C63" s="6"/>
      <c r="D63" s="6"/>
      <c r="E63" s="6"/>
      <c r="F63" s="6"/>
      <c r="G63" s="6"/>
      <c r="H63" s="10"/>
      <c r="I63" s="10"/>
      <c r="J63" s="11"/>
    </row>
    <row r="64" spans="2:6" ht="16.5">
      <c r="B64" s="4" t="s">
        <v>90</v>
      </c>
      <c r="F64" s="46"/>
    </row>
    <row r="65" spans="4:13" ht="16.5">
      <c r="D65" s="52"/>
      <c r="E65" s="52"/>
      <c r="F65" s="65"/>
      <c r="G65" s="52"/>
      <c r="H65" s="52"/>
      <c r="I65" s="66" t="s">
        <v>15</v>
      </c>
      <c r="J65" s="58"/>
      <c r="K65" s="114" t="s">
        <v>15</v>
      </c>
      <c r="M65" s="114" t="s">
        <v>15</v>
      </c>
    </row>
    <row r="66" spans="4:13" ht="16.5">
      <c r="D66" s="52"/>
      <c r="E66" s="52"/>
      <c r="F66" s="65"/>
      <c r="G66" s="52"/>
      <c r="H66" s="52"/>
      <c r="I66" s="67" t="s">
        <v>104</v>
      </c>
      <c r="J66" s="58"/>
      <c r="K66" s="115" t="s">
        <v>105</v>
      </c>
      <c r="M66" s="115" t="s">
        <v>106</v>
      </c>
    </row>
    <row r="67" spans="1:13" ht="16.5">
      <c r="A67" s="58"/>
      <c r="B67" s="4"/>
      <c r="C67" s="4" t="s">
        <v>1</v>
      </c>
      <c r="D67" s="58"/>
      <c r="E67" s="58"/>
      <c r="F67" s="68"/>
      <c r="G67" s="58"/>
      <c r="H67" s="58"/>
      <c r="I67" s="69">
        <f>I62</f>
        <v>1171781</v>
      </c>
      <c r="J67" s="58"/>
      <c r="K67" s="71">
        <f>I82</f>
        <v>1200513</v>
      </c>
      <c r="M67" s="80">
        <f>K82</f>
        <v>1147382.532084332</v>
      </c>
    </row>
    <row r="68" spans="3:13" ht="15.75">
      <c r="C68" s="1" t="s">
        <v>91</v>
      </c>
      <c r="D68" s="52"/>
      <c r="E68" s="52"/>
      <c r="F68" s="65"/>
      <c r="G68" s="52"/>
      <c r="H68" s="52"/>
      <c r="I68" s="70">
        <f>8500+8500+9500+1550+3200+6415+1409-9374</f>
        <v>29700</v>
      </c>
      <c r="J68" s="52"/>
      <c r="K68" s="70" t="s">
        <v>73</v>
      </c>
      <c r="M68" s="70" t="s">
        <v>73</v>
      </c>
    </row>
    <row r="69" spans="3:13" ht="15.75">
      <c r="C69" s="1" t="s">
        <v>92</v>
      </c>
      <c r="D69" s="52"/>
      <c r="E69" s="52"/>
      <c r="F69" s="65"/>
      <c r="G69" s="52"/>
      <c r="H69" s="52"/>
      <c r="I69" s="70">
        <v>0</v>
      </c>
      <c r="J69" s="52"/>
      <c r="K69" s="70" t="s">
        <v>73</v>
      </c>
      <c r="M69" s="70" t="s">
        <v>73</v>
      </c>
    </row>
    <row r="70" spans="3:13" ht="15.75">
      <c r="C70" s="1" t="s">
        <v>55</v>
      </c>
      <c r="D70" s="52"/>
      <c r="E70" s="52"/>
      <c r="F70" s="65"/>
      <c r="G70" s="52"/>
      <c r="H70" s="52"/>
      <c r="I70" s="70">
        <v>0</v>
      </c>
      <c r="J70" s="52"/>
      <c r="K70" s="70" t="s">
        <v>73</v>
      </c>
      <c r="M70" s="70" t="s">
        <v>73</v>
      </c>
    </row>
    <row r="71" spans="3:13" ht="15.75">
      <c r="C71" s="1" t="s">
        <v>93</v>
      </c>
      <c r="D71" s="52"/>
      <c r="E71" s="52"/>
      <c r="F71" s="65"/>
      <c r="G71" s="52"/>
      <c r="H71" s="52"/>
      <c r="I71" s="70">
        <v>0</v>
      </c>
      <c r="J71" s="52"/>
      <c r="K71" s="70" t="s">
        <v>73</v>
      </c>
      <c r="M71" s="70" t="s">
        <v>73</v>
      </c>
    </row>
    <row r="72" spans="3:13" ht="16.5">
      <c r="C72" s="4" t="s">
        <v>56</v>
      </c>
      <c r="D72" s="52"/>
      <c r="E72" s="52"/>
      <c r="F72" s="65"/>
      <c r="G72" s="52"/>
      <c r="H72" s="52"/>
      <c r="I72" s="71">
        <f>SUM(I67:I71)</f>
        <v>1201481</v>
      </c>
      <c r="J72" s="52"/>
      <c r="K72" s="71">
        <f>SUM(K67:K71)</f>
        <v>1200513</v>
      </c>
      <c r="M72" s="71">
        <f>SUM(M67:M71)</f>
        <v>1147382.532084332</v>
      </c>
    </row>
    <row r="73" spans="3:9" ht="15.75">
      <c r="C73" s="1" t="s">
        <v>224</v>
      </c>
      <c r="I73" s="1">
        <v>9374</v>
      </c>
    </row>
    <row r="74" spans="3:14" ht="15.75">
      <c r="C74" s="1" t="s">
        <v>52</v>
      </c>
      <c r="D74" s="52"/>
      <c r="E74" s="52"/>
      <c r="F74" s="65"/>
      <c r="G74" s="52"/>
      <c r="H74" s="52"/>
      <c r="I74" s="70">
        <f>-11250-103+1010+1</f>
        <v>-10342</v>
      </c>
      <c r="J74" s="52"/>
      <c r="K74" s="70" t="s">
        <v>73</v>
      </c>
      <c r="M74" s="70" t="s">
        <v>73</v>
      </c>
      <c r="N74" s="9"/>
    </row>
    <row r="75" spans="3:14" ht="16.5">
      <c r="C75" s="4" t="s">
        <v>57</v>
      </c>
      <c r="D75" s="52"/>
      <c r="E75" s="52"/>
      <c r="F75" s="65"/>
      <c r="G75" s="52"/>
      <c r="H75" s="52"/>
      <c r="I75" s="71">
        <f>SUM(I72:I74)</f>
        <v>1200513</v>
      </c>
      <c r="J75" s="52"/>
      <c r="K75" s="71">
        <f>SUM(K72:K74)</f>
        <v>1200513</v>
      </c>
      <c r="M75" s="71">
        <f>SUM(M72:M74)</f>
        <v>1147382.532084332</v>
      </c>
      <c r="N75" s="92"/>
    </row>
    <row r="76" spans="3:14" ht="15.75">
      <c r="C76" s="52" t="s">
        <v>103</v>
      </c>
      <c r="D76" s="52"/>
      <c r="E76" s="52"/>
      <c r="F76" s="65"/>
      <c r="G76" s="52"/>
      <c r="H76" s="52"/>
      <c r="I76" s="72">
        <v>0</v>
      </c>
      <c r="J76" s="52"/>
      <c r="K76" s="70">
        <v>0</v>
      </c>
      <c r="M76" s="72">
        <v>0</v>
      </c>
      <c r="N76" s="9"/>
    </row>
    <row r="77" spans="3:13" ht="15.75">
      <c r="C77" s="1" t="s">
        <v>94</v>
      </c>
      <c r="F77" s="46"/>
      <c r="G77" s="52"/>
      <c r="H77" s="52"/>
      <c r="I77" s="70">
        <v>0</v>
      </c>
      <c r="J77" s="52"/>
      <c r="K77" s="70" t="s">
        <v>73</v>
      </c>
      <c r="M77" s="70" t="s">
        <v>73</v>
      </c>
    </row>
    <row r="78" spans="3:14" ht="16.5">
      <c r="C78" s="4" t="s">
        <v>95</v>
      </c>
      <c r="F78" s="46"/>
      <c r="G78" s="52"/>
      <c r="H78" s="52"/>
      <c r="I78" s="71">
        <f>SUM(I75:I77)</f>
        <v>1200513</v>
      </c>
      <c r="J78" s="52"/>
      <c r="K78" s="71">
        <f>SUM(K75:K77)</f>
        <v>1200513</v>
      </c>
      <c r="M78" s="80">
        <f>SUM(M75:M77)</f>
        <v>1147382.532084332</v>
      </c>
      <c r="N78" s="9"/>
    </row>
    <row r="79" spans="3:14" ht="15.75">
      <c r="C79" s="1" t="s">
        <v>16</v>
      </c>
      <c r="F79" s="46"/>
      <c r="G79" s="52"/>
      <c r="H79" s="52"/>
      <c r="I79" s="70" t="s">
        <v>73</v>
      </c>
      <c r="J79" s="52"/>
      <c r="K79" s="73">
        <f>'[5]BOS Summary'!$O$81</f>
        <v>24335.59208433212</v>
      </c>
      <c r="M79" s="72">
        <f>'[5]BOS Summary'!$X$81</f>
        <v>18885.15425987776</v>
      </c>
      <c r="N79" s="9"/>
    </row>
    <row r="80" spans="3:14" ht="15.75">
      <c r="C80" s="1" t="s">
        <v>53</v>
      </c>
      <c r="F80" s="46"/>
      <c r="G80" s="52"/>
      <c r="H80" s="52"/>
      <c r="I80" s="70" t="s">
        <v>73</v>
      </c>
      <c r="J80" s="52"/>
      <c r="K80" s="70">
        <f>+M145</f>
        <v>2300</v>
      </c>
      <c r="M80" s="72">
        <f>+M190</f>
        <v>0</v>
      </c>
      <c r="N80" s="9"/>
    </row>
    <row r="81" spans="1:14" ht="16.5">
      <c r="A81" s="58"/>
      <c r="C81" s="1" t="s">
        <v>96</v>
      </c>
      <c r="F81" s="46"/>
      <c r="G81" s="52"/>
      <c r="H81" s="52"/>
      <c r="I81" s="74" t="s">
        <v>73</v>
      </c>
      <c r="J81" s="136"/>
      <c r="K81" s="75">
        <f>+M150+M166+M138</f>
        <v>-79766.06</v>
      </c>
      <c r="L81" s="136" t="s">
        <v>72</v>
      </c>
      <c r="M81" s="76">
        <f>+M193+M206</f>
        <v>28285.5</v>
      </c>
      <c r="N81" s="72"/>
    </row>
    <row r="82" spans="2:14" ht="16.5">
      <c r="B82" s="4"/>
      <c r="C82" s="4" t="s">
        <v>80</v>
      </c>
      <c r="D82" s="4"/>
      <c r="E82" s="4"/>
      <c r="F82" s="47"/>
      <c r="G82" s="58"/>
      <c r="H82" s="58"/>
      <c r="I82" s="69">
        <f>SUM(I78:I81)</f>
        <v>1200513</v>
      </c>
      <c r="J82" s="58"/>
      <c r="K82" s="69">
        <f>SUM(K78:K81)</f>
        <v>1147382.532084332</v>
      </c>
      <c r="M82" s="80">
        <f>SUM(M78:M81)</f>
        <v>1194553.1863442098</v>
      </c>
      <c r="N82" s="9"/>
    </row>
    <row r="83" spans="3:14" ht="16.5">
      <c r="C83" s="4"/>
      <c r="E83" s="6"/>
      <c r="I83" s="35"/>
      <c r="J83" s="4"/>
      <c r="K83" s="35"/>
      <c r="L83" s="35"/>
      <c r="M83" s="45"/>
      <c r="N83" s="9"/>
    </row>
    <row r="84" spans="8:13" ht="15.75">
      <c r="H84" s="9"/>
      <c r="J84" s="9"/>
      <c r="M84" s="106"/>
    </row>
    <row r="85" spans="8:13" ht="15.75">
      <c r="H85" s="9"/>
      <c r="J85" s="9"/>
      <c r="L85" s="171" t="s">
        <v>84</v>
      </c>
      <c r="M85" s="173"/>
    </row>
    <row r="86" spans="1:13" ht="21" customHeight="1">
      <c r="A86" s="57"/>
      <c r="B86" s="4" t="s">
        <v>71</v>
      </c>
      <c r="C86" s="6"/>
      <c r="D86" s="6"/>
      <c r="E86" s="3"/>
      <c r="F86" s="3"/>
      <c r="G86" s="3"/>
      <c r="H86" s="3"/>
      <c r="I86" s="18"/>
      <c r="J86" s="18"/>
      <c r="L86" s="116" t="s">
        <v>66</v>
      </c>
      <c r="M86" s="117" t="s">
        <v>67</v>
      </c>
    </row>
    <row r="87" spans="1:13" ht="21" customHeight="1">
      <c r="A87" s="57"/>
      <c r="B87" s="4"/>
      <c r="C87" s="6"/>
      <c r="D87" s="6"/>
      <c r="E87" s="3"/>
      <c r="F87" s="3"/>
      <c r="G87" s="3"/>
      <c r="H87" s="3"/>
      <c r="I87" s="18"/>
      <c r="J87" s="18"/>
      <c r="L87" s="116"/>
      <c r="M87" s="117"/>
    </row>
    <row r="88" spans="1:15" s="4" customFormat="1" ht="18" customHeight="1">
      <c r="A88" s="82"/>
      <c r="B88" s="28" t="s">
        <v>107</v>
      </c>
      <c r="D88" s="31"/>
      <c r="E88" s="28"/>
      <c r="F88" s="28"/>
      <c r="G88" s="28"/>
      <c r="H88" s="28"/>
      <c r="I88" s="32"/>
      <c r="J88" s="2"/>
      <c r="K88" s="35"/>
      <c r="L88" s="33"/>
      <c r="M88" s="79">
        <f>+I62</f>
        <v>1171781</v>
      </c>
      <c r="O88" s="39"/>
    </row>
    <row r="89" spans="1:15" s="4" customFormat="1" ht="18" customHeight="1">
      <c r="A89" s="82"/>
      <c r="B89" s="28"/>
      <c r="D89" s="31"/>
      <c r="E89" s="28"/>
      <c r="F89" s="28"/>
      <c r="G89" s="28"/>
      <c r="H89" s="28"/>
      <c r="I89" s="32"/>
      <c r="J89" s="2"/>
      <c r="K89" s="35"/>
      <c r="L89" s="33"/>
      <c r="M89" s="34"/>
      <c r="O89" s="39"/>
    </row>
    <row r="90" spans="1:15" s="4" customFormat="1" ht="16.5">
      <c r="A90" s="103"/>
      <c r="B90" s="137" t="s">
        <v>17</v>
      </c>
      <c r="C90" s="31" t="s">
        <v>2</v>
      </c>
      <c r="F90" s="31"/>
      <c r="G90" s="103"/>
      <c r="H90" s="103"/>
      <c r="I90" s="83"/>
      <c r="J90" s="50"/>
      <c r="K90" s="80"/>
      <c r="L90" s="80"/>
      <c r="M90" s="79">
        <f>L91+L95+L96+L97</f>
        <v>29700</v>
      </c>
      <c r="O90" s="38"/>
    </row>
    <row r="91" spans="1:15" ht="15.75">
      <c r="A91" s="77"/>
      <c r="B91" s="23"/>
      <c r="C91" s="15"/>
      <c r="D91" s="22" t="s">
        <v>148</v>
      </c>
      <c r="E91" s="15" t="s">
        <v>58</v>
      </c>
      <c r="F91" s="15"/>
      <c r="G91" s="77"/>
      <c r="H91" s="77"/>
      <c r="I91" s="78"/>
      <c r="J91" s="51"/>
      <c r="K91" s="72"/>
      <c r="L91" s="72">
        <f>SUM(K92:K94)</f>
        <v>20200</v>
      </c>
      <c r="M91" s="73"/>
      <c r="O91" s="11"/>
    </row>
    <row r="92" spans="1:13" ht="15.75">
      <c r="A92" s="84"/>
      <c r="B92" s="22"/>
      <c r="C92" s="14"/>
      <c r="D92" s="15"/>
      <c r="E92" s="1" t="s">
        <v>153</v>
      </c>
      <c r="F92" s="14" t="s">
        <v>175</v>
      </c>
      <c r="G92" s="84"/>
      <c r="H92" s="84"/>
      <c r="I92" s="78"/>
      <c r="J92" s="51"/>
      <c r="K92" s="72">
        <v>8500</v>
      </c>
      <c r="L92" s="72"/>
      <c r="M92" s="73"/>
    </row>
    <row r="93" spans="1:13" ht="15.75">
      <c r="A93" s="84"/>
      <c r="B93" s="22"/>
      <c r="C93" s="14"/>
      <c r="D93" s="15"/>
      <c r="E93" s="1" t="s">
        <v>154</v>
      </c>
      <c r="F93" s="14" t="s">
        <v>176</v>
      </c>
      <c r="G93" s="84"/>
      <c r="H93" s="84"/>
      <c r="I93" s="78"/>
      <c r="J93" s="51"/>
      <c r="K93" s="72">
        <v>8500</v>
      </c>
      <c r="L93" s="72"/>
      <c r="M93" s="73"/>
    </row>
    <row r="94" spans="1:13" ht="15.75">
      <c r="A94" s="84"/>
      <c r="B94" s="22"/>
      <c r="C94" s="14"/>
      <c r="D94" s="15"/>
      <c r="E94" s="1" t="s">
        <v>155</v>
      </c>
      <c r="F94" s="14" t="s">
        <v>177</v>
      </c>
      <c r="G94" s="84"/>
      <c r="H94" s="84"/>
      <c r="I94" s="78"/>
      <c r="J94" s="51"/>
      <c r="K94" s="72">
        <v>3200</v>
      </c>
      <c r="L94" s="72"/>
      <c r="M94" s="73"/>
    </row>
    <row r="95" spans="1:15" ht="15.75">
      <c r="A95" s="77"/>
      <c r="B95" s="23"/>
      <c r="C95" s="15"/>
      <c r="D95" s="22" t="s">
        <v>149</v>
      </c>
      <c r="E95" s="15" t="s">
        <v>59</v>
      </c>
      <c r="F95" s="15"/>
      <c r="G95" s="77"/>
      <c r="H95" s="77"/>
      <c r="I95" s="78"/>
      <c r="J95" s="51"/>
      <c r="K95" s="72"/>
      <c r="L95" s="72">
        <v>0</v>
      </c>
      <c r="M95" s="73"/>
      <c r="O95" s="11"/>
    </row>
    <row r="96" spans="1:15" ht="15.75">
      <c r="A96" s="77"/>
      <c r="B96" s="23"/>
      <c r="C96" s="15"/>
      <c r="D96" s="22" t="s">
        <v>150</v>
      </c>
      <c r="E96" s="15" t="s">
        <v>60</v>
      </c>
      <c r="F96" s="15"/>
      <c r="G96" s="77"/>
      <c r="H96" s="77"/>
      <c r="I96" s="78"/>
      <c r="J96" s="51"/>
      <c r="K96" s="72"/>
      <c r="L96" s="72">
        <v>0</v>
      </c>
      <c r="M96" s="73"/>
      <c r="O96" s="11"/>
    </row>
    <row r="97" spans="1:15" ht="15.75">
      <c r="A97" s="77"/>
      <c r="B97" s="23"/>
      <c r="C97" s="15"/>
      <c r="D97" s="22" t="s">
        <v>151</v>
      </c>
      <c r="E97" s="15" t="s">
        <v>61</v>
      </c>
      <c r="F97" s="15"/>
      <c r="G97" s="77"/>
      <c r="H97" s="77"/>
      <c r="I97" s="78"/>
      <c r="J97" s="51"/>
      <c r="K97" s="72"/>
      <c r="L97" s="72">
        <f>K98</f>
        <v>9500</v>
      </c>
      <c r="M97" s="73"/>
      <c r="O97" s="11"/>
    </row>
    <row r="98" spans="1:13" ht="15.75">
      <c r="A98" s="84"/>
      <c r="B98" s="22"/>
      <c r="C98" s="14"/>
      <c r="D98" s="15"/>
      <c r="E98" s="1" t="s">
        <v>153</v>
      </c>
      <c r="F98" s="14" t="s">
        <v>179</v>
      </c>
      <c r="G98" s="84"/>
      <c r="H98" s="84"/>
      <c r="I98" s="78"/>
      <c r="J98" s="51"/>
      <c r="K98" s="72">
        <v>9500</v>
      </c>
      <c r="L98" s="72"/>
      <c r="M98" s="73"/>
    </row>
    <row r="99" spans="1:15" ht="15.75">
      <c r="A99" s="77"/>
      <c r="B99" s="23"/>
      <c r="C99" s="15"/>
      <c r="D99" s="22"/>
      <c r="E99" s="3"/>
      <c r="G99" s="81"/>
      <c r="H99" s="81"/>
      <c r="I99" s="81"/>
      <c r="J99" s="81"/>
      <c r="K99" s="72"/>
      <c r="L99" s="72"/>
      <c r="M99" s="73"/>
      <c r="O99" s="11"/>
    </row>
    <row r="100" spans="1:15" s="4" customFormat="1" ht="16.5">
      <c r="A100" s="88"/>
      <c r="B100" s="28" t="s">
        <v>108</v>
      </c>
      <c r="D100" s="31"/>
      <c r="E100" s="28"/>
      <c r="F100" s="28"/>
      <c r="G100" s="82"/>
      <c r="H100" s="82"/>
      <c r="I100" s="83"/>
      <c r="J100" s="50"/>
      <c r="K100" s="80"/>
      <c r="L100" s="72"/>
      <c r="M100" s="80">
        <f>+M88+M90</f>
        <v>1201481</v>
      </c>
      <c r="O100" s="38"/>
    </row>
    <row r="101" spans="1:15" s="4" customFormat="1" ht="16.5">
      <c r="A101" s="88"/>
      <c r="B101" s="28"/>
      <c r="D101" s="31"/>
      <c r="E101" s="28"/>
      <c r="F101" s="28"/>
      <c r="G101" s="82"/>
      <c r="H101" s="82"/>
      <c r="I101" s="83"/>
      <c r="J101" s="50"/>
      <c r="K101" s="80"/>
      <c r="L101" s="72"/>
      <c r="M101" s="80"/>
      <c r="O101" s="38"/>
    </row>
    <row r="102" spans="1:13" s="4" customFormat="1" ht="16.5">
      <c r="A102" s="82"/>
      <c r="B102" s="138" t="s">
        <v>18</v>
      </c>
      <c r="C102" s="28" t="s">
        <v>172</v>
      </c>
      <c r="D102" s="31"/>
      <c r="E102" s="28"/>
      <c r="F102" s="28"/>
      <c r="G102" s="82"/>
      <c r="H102" s="82"/>
      <c r="I102" s="83"/>
      <c r="J102" s="50"/>
      <c r="K102" s="80"/>
      <c r="L102" s="72"/>
      <c r="M102" s="79">
        <f>L103+L105</f>
        <v>9374</v>
      </c>
    </row>
    <row r="103" spans="1:13" s="3" customFormat="1" ht="27" customHeight="1">
      <c r="A103" s="86"/>
      <c r="B103" s="157"/>
      <c r="C103" s="19"/>
      <c r="D103" s="19" t="s">
        <v>148</v>
      </c>
      <c r="E103" s="175" t="s">
        <v>173</v>
      </c>
      <c r="F103" s="162"/>
      <c r="G103" s="162"/>
      <c r="H103" s="162"/>
      <c r="I103" s="162"/>
      <c r="J103" s="162"/>
      <c r="K103" s="78"/>
      <c r="L103" s="78">
        <f>K104</f>
        <v>0</v>
      </c>
      <c r="M103" s="118"/>
    </row>
    <row r="104" spans="1:13" ht="15.75">
      <c r="A104" s="84"/>
      <c r="B104" s="22"/>
      <c r="C104" s="14"/>
      <c r="D104" s="15"/>
      <c r="E104" s="1" t="s">
        <v>153</v>
      </c>
      <c r="F104" s="14"/>
      <c r="G104" s="84"/>
      <c r="H104" s="84"/>
      <c r="I104" s="78"/>
      <c r="J104" s="51"/>
      <c r="K104" s="72">
        <v>0</v>
      </c>
      <c r="L104" s="72"/>
      <c r="M104" s="73"/>
    </row>
    <row r="105" spans="1:13" s="3" customFormat="1" ht="33" customHeight="1">
      <c r="A105" s="86"/>
      <c r="B105" s="157"/>
      <c r="C105" s="19"/>
      <c r="D105" s="19" t="s">
        <v>149</v>
      </c>
      <c r="E105" s="175" t="s">
        <v>174</v>
      </c>
      <c r="F105" s="162"/>
      <c r="G105" s="162"/>
      <c r="H105" s="162"/>
      <c r="I105" s="162"/>
      <c r="J105" s="162"/>
      <c r="K105" s="78"/>
      <c r="L105" s="78">
        <f>K106</f>
        <v>9374</v>
      </c>
      <c r="M105" s="118"/>
    </row>
    <row r="106" spans="1:13" ht="15.75">
      <c r="A106" s="84"/>
      <c r="B106" s="22"/>
      <c r="C106" s="14"/>
      <c r="D106" s="15"/>
      <c r="E106" s="1" t="s">
        <v>153</v>
      </c>
      <c r="F106" s="14" t="s">
        <v>178</v>
      </c>
      <c r="G106" s="84"/>
      <c r="H106" s="84"/>
      <c r="I106" s="78" t="s">
        <v>72</v>
      </c>
      <c r="J106" s="51"/>
      <c r="K106" s="72">
        <f>1550+6415+1409</f>
        <v>9374</v>
      </c>
      <c r="L106" s="72" t="s">
        <v>72</v>
      </c>
      <c r="M106" s="73"/>
    </row>
    <row r="107" spans="1:13" ht="15.75">
      <c r="A107" s="84"/>
      <c r="B107" s="22"/>
      <c r="C107" s="14"/>
      <c r="D107" s="15"/>
      <c r="F107" s="14"/>
      <c r="G107" s="84"/>
      <c r="H107" s="84"/>
      <c r="I107" s="78"/>
      <c r="J107" s="51"/>
      <c r="K107" s="72"/>
      <c r="L107" s="72"/>
      <c r="M107" s="73"/>
    </row>
    <row r="108" spans="1:13" s="4" customFormat="1" ht="16.5">
      <c r="A108" s="82"/>
      <c r="B108" s="138" t="s">
        <v>19</v>
      </c>
      <c r="C108" s="28" t="s">
        <v>52</v>
      </c>
      <c r="D108" s="31"/>
      <c r="E108" s="28"/>
      <c r="F108" s="28"/>
      <c r="G108" s="82"/>
      <c r="H108" s="82"/>
      <c r="I108" s="83"/>
      <c r="J108" s="50"/>
      <c r="K108" s="80"/>
      <c r="L108" s="72"/>
      <c r="M108" s="79">
        <f>L109+L113+L118+1</f>
        <v>-10342</v>
      </c>
    </row>
    <row r="109" spans="1:13" ht="15.75">
      <c r="A109" s="84"/>
      <c r="B109" s="22"/>
      <c r="C109" s="14"/>
      <c r="D109" s="15" t="s">
        <v>148</v>
      </c>
      <c r="E109" s="14" t="s">
        <v>53</v>
      </c>
      <c r="F109" s="14"/>
      <c r="G109" s="84"/>
      <c r="H109" s="84"/>
      <c r="I109" s="78"/>
      <c r="J109" s="51"/>
      <c r="K109" s="72"/>
      <c r="L109" s="72">
        <f>K110+K112</f>
        <v>-11250</v>
      </c>
      <c r="M109" s="73"/>
    </row>
    <row r="110" spans="1:13" ht="15.75">
      <c r="A110" s="84"/>
      <c r="B110" s="22"/>
      <c r="C110" s="14"/>
      <c r="D110" s="15"/>
      <c r="E110" s="1" t="s">
        <v>153</v>
      </c>
      <c r="F110" s="14" t="s">
        <v>97</v>
      </c>
      <c r="G110" s="84"/>
      <c r="H110" s="84"/>
      <c r="I110" s="78"/>
      <c r="J110" s="51"/>
      <c r="K110" s="72">
        <v>0</v>
      </c>
      <c r="L110" s="72"/>
      <c r="M110" s="73"/>
    </row>
    <row r="111" spans="5:13" ht="15.75">
      <c r="E111" s="1" t="s">
        <v>154</v>
      </c>
      <c r="F111" s="14" t="s">
        <v>98</v>
      </c>
      <c r="G111" s="52"/>
      <c r="H111" s="52"/>
      <c r="I111" s="52"/>
      <c r="J111" s="52"/>
      <c r="K111" s="72" t="s">
        <v>72</v>
      </c>
      <c r="L111" s="72"/>
      <c r="M111" s="72"/>
    </row>
    <row r="112" spans="1:13" ht="19.5" customHeight="1">
      <c r="A112" s="84"/>
      <c r="B112" s="22"/>
      <c r="C112" s="14"/>
      <c r="D112" s="15"/>
      <c r="F112" s="159" t="s">
        <v>186</v>
      </c>
      <c r="G112" s="159"/>
      <c r="H112" s="159"/>
      <c r="I112" s="159"/>
      <c r="J112" s="159"/>
      <c r="K112" s="148">
        <v>-11250</v>
      </c>
      <c r="L112" s="72"/>
      <c r="M112" s="73"/>
    </row>
    <row r="113" spans="1:13" ht="15.75">
      <c r="A113" s="84"/>
      <c r="B113" s="22"/>
      <c r="C113" s="14"/>
      <c r="D113" s="15" t="s">
        <v>149</v>
      </c>
      <c r="E113" s="14" t="s">
        <v>54</v>
      </c>
      <c r="F113" s="14"/>
      <c r="G113" s="84"/>
      <c r="H113" s="84"/>
      <c r="I113" s="78"/>
      <c r="J113" s="51"/>
      <c r="K113" s="72"/>
      <c r="L113" s="72">
        <f>+K115+K117</f>
        <v>907</v>
      </c>
      <c r="M113" s="73"/>
    </row>
    <row r="114" spans="1:13" ht="15.75">
      <c r="A114" s="84"/>
      <c r="B114" s="22"/>
      <c r="C114" s="14"/>
      <c r="D114" s="15"/>
      <c r="E114" s="1" t="s">
        <v>153</v>
      </c>
      <c r="F114" s="14" t="s">
        <v>87</v>
      </c>
      <c r="G114" s="84"/>
      <c r="H114" s="84"/>
      <c r="I114" s="78" t="s">
        <v>72</v>
      </c>
      <c r="J114" s="51"/>
      <c r="K114" s="72"/>
      <c r="L114" s="72" t="s">
        <v>72</v>
      </c>
      <c r="M114" s="73"/>
    </row>
    <row r="115" spans="1:13" ht="41.25" customHeight="1">
      <c r="A115" s="84"/>
      <c r="B115" s="22"/>
      <c r="C115" s="14"/>
      <c r="D115" s="15"/>
      <c r="F115" s="159" t="s">
        <v>185</v>
      </c>
      <c r="G115" s="159"/>
      <c r="H115" s="159"/>
      <c r="I115" s="159"/>
      <c r="J115" s="159"/>
      <c r="K115" s="148">
        <v>1010</v>
      </c>
      <c r="L115" s="72"/>
      <c r="M115" s="73"/>
    </row>
    <row r="116" spans="1:13" ht="15.75">
      <c r="A116" s="84"/>
      <c r="B116" s="22"/>
      <c r="C116" s="14"/>
      <c r="D116" s="15"/>
      <c r="E116" s="1" t="s">
        <v>154</v>
      </c>
      <c r="F116" s="14" t="s">
        <v>88</v>
      </c>
      <c r="G116" s="84"/>
      <c r="H116" s="84"/>
      <c r="I116" s="78"/>
      <c r="J116" s="51"/>
      <c r="K116" s="72" t="s">
        <v>72</v>
      </c>
      <c r="L116" s="72" t="s">
        <v>72</v>
      </c>
      <c r="M116" s="73"/>
    </row>
    <row r="117" spans="1:13" ht="40.5" customHeight="1">
      <c r="A117" s="84"/>
      <c r="B117" s="22"/>
      <c r="C117" s="14"/>
      <c r="D117" s="15"/>
      <c r="F117" s="163" t="s">
        <v>225</v>
      </c>
      <c r="G117" s="163"/>
      <c r="H117" s="163"/>
      <c r="I117" s="163"/>
      <c r="J117" s="163"/>
      <c r="K117" s="149">
        <v>-103</v>
      </c>
      <c r="L117" s="72"/>
      <c r="M117" s="73"/>
    </row>
    <row r="118" spans="1:13" ht="15.75">
      <c r="A118" s="84"/>
      <c r="B118" s="22"/>
      <c r="C118" s="14"/>
      <c r="D118" s="15" t="s">
        <v>152</v>
      </c>
      <c r="E118" s="15" t="s">
        <v>147</v>
      </c>
      <c r="F118" s="15"/>
      <c r="G118" s="85"/>
      <c r="H118" s="77"/>
      <c r="I118" s="77"/>
      <c r="J118" s="77"/>
      <c r="K118" s="72"/>
      <c r="L118" s="72">
        <f>K119+K122+K125</f>
        <v>0</v>
      </c>
      <c r="M118" s="78"/>
    </row>
    <row r="119" spans="1:13" ht="15.75">
      <c r="A119" s="84"/>
      <c r="B119" s="22"/>
      <c r="C119" s="14"/>
      <c r="D119" s="15"/>
      <c r="E119" s="15" t="s">
        <v>153</v>
      </c>
      <c r="F119" s="43" t="s">
        <v>12</v>
      </c>
      <c r="G119" s="85"/>
      <c r="H119" s="77"/>
      <c r="I119" s="77"/>
      <c r="J119" s="77"/>
      <c r="K119" s="72">
        <v>0</v>
      </c>
      <c r="L119" s="72" t="s">
        <v>72</v>
      </c>
      <c r="M119" s="78"/>
    </row>
    <row r="120" spans="1:13" ht="15.75">
      <c r="A120" s="84"/>
      <c r="B120" s="22"/>
      <c r="C120" s="14"/>
      <c r="D120" s="15"/>
      <c r="E120" s="15"/>
      <c r="F120" s="43" t="s">
        <v>143</v>
      </c>
      <c r="G120" s="85"/>
      <c r="H120" s="77"/>
      <c r="I120" s="77"/>
      <c r="J120" s="77"/>
      <c r="K120" s="72" t="s">
        <v>72</v>
      </c>
      <c r="L120" s="72"/>
      <c r="M120" s="78"/>
    </row>
    <row r="121" spans="1:13" ht="15.75">
      <c r="A121" s="84"/>
      <c r="B121" s="22"/>
      <c r="C121" s="14"/>
      <c r="D121" s="15"/>
      <c r="E121" s="15"/>
      <c r="F121" s="43" t="s">
        <v>144</v>
      </c>
      <c r="G121" s="85"/>
      <c r="H121" s="77"/>
      <c r="I121" s="77"/>
      <c r="J121" s="77"/>
      <c r="K121" s="72" t="s">
        <v>72</v>
      </c>
      <c r="L121" s="72"/>
      <c r="M121" s="78"/>
    </row>
    <row r="122" spans="1:13" ht="15.75">
      <c r="A122" s="84"/>
      <c r="B122" s="22"/>
      <c r="C122" s="14"/>
      <c r="D122" s="15"/>
      <c r="E122" s="15" t="s">
        <v>154</v>
      </c>
      <c r="F122" s="43" t="s">
        <v>89</v>
      </c>
      <c r="G122" s="85"/>
      <c r="H122" s="77"/>
      <c r="I122" s="77"/>
      <c r="J122" s="77"/>
      <c r="K122" s="72">
        <v>0</v>
      </c>
      <c r="L122" s="72" t="s">
        <v>72</v>
      </c>
      <c r="M122" s="78"/>
    </row>
    <row r="123" spans="1:13" ht="15.75">
      <c r="A123" s="84"/>
      <c r="B123" s="22"/>
      <c r="C123" s="14"/>
      <c r="D123" s="15"/>
      <c r="E123" s="15"/>
      <c r="F123" s="43" t="s">
        <v>143</v>
      </c>
      <c r="G123" s="85"/>
      <c r="H123" s="77"/>
      <c r="I123" s="77"/>
      <c r="J123" s="77"/>
      <c r="K123" s="72" t="s">
        <v>72</v>
      </c>
      <c r="L123" s="72"/>
      <c r="M123" s="78"/>
    </row>
    <row r="124" spans="1:13" ht="15.75">
      <c r="A124" s="84"/>
      <c r="B124" s="22"/>
      <c r="C124" s="14"/>
      <c r="D124" s="15"/>
      <c r="E124" s="15"/>
      <c r="F124" s="43" t="s">
        <v>145</v>
      </c>
      <c r="G124" s="85"/>
      <c r="H124" s="77"/>
      <c r="I124" s="77"/>
      <c r="J124" s="77"/>
      <c r="K124" s="72" t="s">
        <v>72</v>
      </c>
      <c r="L124" s="72"/>
      <c r="M124" s="78"/>
    </row>
    <row r="125" spans="1:13" ht="15.75">
      <c r="A125" s="84"/>
      <c r="B125" s="22"/>
      <c r="C125" s="14"/>
      <c r="D125" s="15"/>
      <c r="E125" s="14" t="s">
        <v>155</v>
      </c>
      <c r="F125" s="14" t="s">
        <v>89</v>
      </c>
      <c r="G125" s="84"/>
      <c r="H125" s="84"/>
      <c r="I125" s="78"/>
      <c r="J125" s="51"/>
      <c r="K125" s="72">
        <v>0</v>
      </c>
      <c r="L125" s="72"/>
      <c r="M125" s="73"/>
    </row>
    <row r="126" spans="1:13" ht="15.75">
      <c r="A126" s="84"/>
      <c r="B126" s="22"/>
      <c r="C126" s="14"/>
      <c r="D126" s="15"/>
      <c r="E126" s="14"/>
      <c r="F126" s="14"/>
      <c r="G126" s="84"/>
      <c r="H126" s="84"/>
      <c r="I126" s="78"/>
      <c r="J126" s="51"/>
      <c r="K126" s="72"/>
      <c r="L126" s="72"/>
      <c r="M126" s="73"/>
    </row>
    <row r="127" spans="1:13" s="4" customFormat="1" ht="16.5">
      <c r="A127" s="82"/>
      <c r="B127" s="29" t="s">
        <v>1</v>
      </c>
      <c r="C127" s="28"/>
      <c r="D127" s="31"/>
      <c r="E127" s="28"/>
      <c r="F127" s="28"/>
      <c r="G127" s="82"/>
      <c r="H127" s="82"/>
      <c r="I127" s="83"/>
      <c r="J127" s="50"/>
      <c r="K127" s="80"/>
      <c r="L127" s="72"/>
      <c r="M127" s="79">
        <f>M100+M102+M108</f>
        <v>1200513</v>
      </c>
    </row>
    <row r="128" spans="1:15" ht="15.75">
      <c r="A128" s="84"/>
      <c r="H128" s="9"/>
      <c r="J128" s="9"/>
      <c r="L128" s="171" t="s">
        <v>84</v>
      </c>
      <c r="M128" s="171"/>
      <c r="N128" s="18"/>
      <c r="O128" s="9"/>
    </row>
    <row r="129" spans="1:15" ht="16.5">
      <c r="A129" s="84"/>
      <c r="B129" s="4" t="s">
        <v>71</v>
      </c>
      <c r="C129" s="6"/>
      <c r="D129" s="6"/>
      <c r="E129" s="3"/>
      <c r="F129" s="3"/>
      <c r="G129" s="3"/>
      <c r="H129" s="3"/>
      <c r="I129" s="18"/>
      <c r="J129" s="18"/>
      <c r="L129" s="116" t="s">
        <v>66</v>
      </c>
      <c r="M129" s="117" t="s">
        <v>67</v>
      </c>
      <c r="N129" s="18"/>
      <c r="O129" s="9"/>
    </row>
    <row r="130" spans="1:15" ht="15.75">
      <c r="A130" s="84"/>
      <c r="B130" s="48"/>
      <c r="C130" s="14"/>
      <c r="D130" s="14"/>
      <c r="F130" s="15"/>
      <c r="G130" s="15"/>
      <c r="H130" s="15"/>
      <c r="I130" s="15"/>
      <c r="J130" s="15"/>
      <c r="K130" s="18"/>
      <c r="L130" s="18"/>
      <c r="N130" s="18"/>
      <c r="O130" s="9"/>
    </row>
    <row r="131" spans="1:13" s="4" customFormat="1" ht="16.5">
      <c r="A131" s="82"/>
      <c r="B131" s="22"/>
      <c r="C131" s="14"/>
      <c r="D131" s="15"/>
      <c r="E131" s="14"/>
      <c r="F131" s="14"/>
      <c r="G131" s="84"/>
      <c r="H131" s="84"/>
      <c r="I131" s="78"/>
      <c r="J131" s="51"/>
      <c r="K131" s="80"/>
      <c r="L131" s="72"/>
      <c r="M131" s="79"/>
    </row>
    <row r="132" spans="1:13" s="4" customFormat="1" ht="16.5">
      <c r="A132" s="82"/>
      <c r="B132" s="94" t="s">
        <v>20</v>
      </c>
      <c r="C132" s="88" t="s">
        <v>156</v>
      </c>
      <c r="D132" s="88"/>
      <c r="E132" s="88"/>
      <c r="F132" s="88"/>
      <c r="G132" s="88"/>
      <c r="H132" s="88"/>
      <c r="I132" s="83"/>
      <c r="J132" s="50"/>
      <c r="K132" s="119"/>
      <c r="L132" s="87">
        <v>0</v>
      </c>
      <c r="M132" s="79">
        <v>0</v>
      </c>
    </row>
    <row r="133" spans="1:13" s="4" customFormat="1" ht="16.5">
      <c r="A133" s="82"/>
      <c r="B133" s="94"/>
      <c r="C133" s="86"/>
      <c r="D133" s="86" t="s">
        <v>148</v>
      </c>
      <c r="E133" s="86" t="s">
        <v>87</v>
      </c>
      <c r="F133" s="86"/>
      <c r="G133" s="88"/>
      <c r="H133" s="88"/>
      <c r="I133" s="83"/>
      <c r="J133" s="50"/>
      <c r="K133" s="118">
        <v>0</v>
      </c>
      <c r="L133" s="129"/>
      <c r="M133" s="79"/>
    </row>
    <row r="134" spans="1:15" s="4" customFormat="1" ht="16.5">
      <c r="A134" s="82"/>
      <c r="B134" s="48"/>
      <c r="C134" s="14"/>
      <c r="D134" s="14" t="s">
        <v>157</v>
      </c>
      <c r="E134" s="15" t="s">
        <v>88</v>
      </c>
      <c r="F134" s="22"/>
      <c r="G134" s="14"/>
      <c r="H134" s="14"/>
      <c r="I134" s="14"/>
      <c r="J134" s="14"/>
      <c r="K134" s="9">
        <v>0</v>
      </c>
      <c r="L134" s="18"/>
      <c r="M134" s="80" t="s">
        <v>72</v>
      </c>
      <c r="N134" s="49"/>
      <c r="O134" s="35"/>
    </row>
    <row r="135" spans="1:15" ht="15.75">
      <c r="A135" s="84"/>
      <c r="B135" s="48"/>
      <c r="C135" s="14"/>
      <c r="D135" s="14"/>
      <c r="F135" s="15"/>
      <c r="G135" s="15"/>
      <c r="H135" s="15"/>
      <c r="I135" s="15"/>
      <c r="J135" s="15"/>
      <c r="K135" s="18"/>
      <c r="L135" s="18"/>
      <c r="N135" s="18"/>
      <c r="O135" s="9"/>
    </row>
    <row r="136" spans="1:34" s="4" customFormat="1" ht="16.5">
      <c r="A136" s="82"/>
      <c r="B136" s="102" t="s">
        <v>109</v>
      </c>
      <c r="C136" s="82"/>
      <c r="D136" s="103"/>
      <c r="E136" s="82"/>
      <c r="F136" s="82"/>
      <c r="G136" s="82"/>
      <c r="H136" s="82"/>
      <c r="I136" s="83"/>
      <c r="J136" s="50"/>
      <c r="K136" s="80"/>
      <c r="L136" s="80"/>
      <c r="M136" s="79">
        <f>+M127</f>
        <v>1200513</v>
      </c>
      <c r="AH136" s="1"/>
    </row>
    <row r="137" spans="1:34" s="4" customFormat="1" ht="16.5">
      <c r="A137" s="82"/>
      <c r="B137" s="29"/>
      <c r="C137" s="28"/>
      <c r="D137" s="31"/>
      <c r="E137" s="28"/>
      <c r="F137" s="28"/>
      <c r="G137" s="28"/>
      <c r="H137" s="28"/>
      <c r="I137" s="32"/>
      <c r="J137" s="2"/>
      <c r="K137" s="35"/>
      <c r="L137" s="72"/>
      <c r="M137" s="79"/>
      <c r="AH137" s="1"/>
    </row>
    <row r="138" spans="1:34" s="4" customFormat="1" ht="31.5" customHeight="1">
      <c r="A138" s="82"/>
      <c r="B138" s="29" t="s">
        <v>21</v>
      </c>
      <c r="C138" s="176" t="s">
        <v>193</v>
      </c>
      <c r="D138" s="165"/>
      <c r="E138" s="165"/>
      <c r="F138" s="165"/>
      <c r="G138" s="165"/>
      <c r="H138" s="165"/>
      <c r="I138" s="165"/>
      <c r="J138" s="165"/>
      <c r="K138" s="35"/>
      <c r="L138" s="78" t="s">
        <v>72</v>
      </c>
      <c r="M138" s="119">
        <f>K139</f>
        <v>-9374</v>
      </c>
      <c r="AH138" s="1"/>
    </row>
    <row r="139" spans="1:13" ht="15.75">
      <c r="A139" s="84"/>
      <c r="B139" s="22"/>
      <c r="C139" s="14"/>
      <c r="D139" s="15" t="s">
        <v>148</v>
      </c>
      <c r="E139" s="14" t="s">
        <v>194</v>
      </c>
      <c r="F139" s="14"/>
      <c r="G139" s="14"/>
      <c r="H139" s="14"/>
      <c r="I139" s="18"/>
      <c r="J139" s="3"/>
      <c r="K139" s="78">
        <f>-9374</f>
        <v>-9374</v>
      </c>
      <c r="L139" s="72"/>
      <c r="M139" s="73"/>
    </row>
    <row r="140" spans="1:13" ht="15.75">
      <c r="A140" s="84"/>
      <c r="B140" s="22"/>
      <c r="C140" s="14"/>
      <c r="D140" s="15"/>
      <c r="E140" s="14"/>
      <c r="F140" s="14"/>
      <c r="G140" s="14"/>
      <c r="H140" s="14"/>
      <c r="I140" s="18"/>
      <c r="J140" s="3"/>
      <c r="K140" s="78"/>
      <c r="L140" s="72"/>
      <c r="M140" s="73"/>
    </row>
    <row r="141" spans="1:13" s="4" customFormat="1" ht="16.5">
      <c r="A141" s="82"/>
      <c r="B141" s="29" t="s">
        <v>195</v>
      </c>
      <c r="C141" s="28"/>
      <c r="D141" s="31"/>
      <c r="E141" s="28"/>
      <c r="F141" s="28"/>
      <c r="G141" s="28"/>
      <c r="H141" s="28"/>
      <c r="I141" s="32"/>
      <c r="J141" s="2"/>
      <c r="K141" s="83"/>
      <c r="L141" s="80"/>
      <c r="M141" s="79">
        <f>SUM(M136:M139)</f>
        <v>1191139</v>
      </c>
    </row>
    <row r="142" spans="1:34" s="4" customFormat="1" ht="16.5">
      <c r="A142" s="82"/>
      <c r="B142" s="29"/>
      <c r="C142" s="28"/>
      <c r="D142" s="31"/>
      <c r="E142" s="28"/>
      <c r="F142" s="28"/>
      <c r="G142" s="28"/>
      <c r="H142" s="28"/>
      <c r="I142" s="32"/>
      <c r="J142" s="2"/>
      <c r="K142" s="35"/>
      <c r="L142" s="72"/>
      <c r="M142" s="79"/>
      <c r="AH142" s="1"/>
    </row>
    <row r="143" spans="1:13" s="4" customFormat="1" ht="16.5">
      <c r="A143" s="82"/>
      <c r="B143" s="139" t="s">
        <v>22</v>
      </c>
      <c r="C143" s="177" t="s">
        <v>16</v>
      </c>
      <c r="D143" s="178"/>
      <c r="E143" s="178"/>
      <c r="F143" s="178"/>
      <c r="G143" s="28"/>
      <c r="H143" s="28"/>
      <c r="I143" s="32"/>
      <c r="J143" s="2"/>
      <c r="K143" s="35"/>
      <c r="L143" s="72"/>
      <c r="M143" s="79">
        <f>+K79</f>
        <v>24335.59208433212</v>
      </c>
    </row>
    <row r="144" spans="1:13" ht="16.5">
      <c r="A144" s="84"/>
      <c r="B144" s="24"/>
      <c r="C144" s="14"/>
      <c r="D144" s="25"/>
      <c r="E144" s="25"/>
      <c r="F144" s="25"/>
      <c r="G144" s="14"/>
      <c r="H144" s="14"/>
      <c r="I144" s="18"/>
      <c r="J144" s="3"/>
      <c r="L144" s="72"/>
      <c r="M144" s="79"/>
    </row>
    <row r="145" spans="1:13" s="4" customFormat="1" ht="16.5">
      <c r="A145" s="82"/>
      <c r="B145" s="139" t="s">
        <v>24</v>
      </c>
      <c r="C145" s="28" t="s">
        <v>132</v>
      </c>
      <c r="D145" s="31"/>
      <c r="E145" s="28"/>
      <c r="F145" s="28"/>
      <c r="G145" s="28"/>
      <c r="H145" s="28"/>
      <c r="I145" s="32"/>
      <c r="J145" s="2"/>
      <c r="K145" s="35"/>
      <c r="L145" s="72"/>
      <c r="M145" s="79">
        <f>+L146</f>
        <v>2300</v>
      </c>
    </row>
    <row r="146" spans="1:13" ht="15.75">
      <c r="A146" s="84"/>
      <c r="B146" s="26"/>
      <c r="C146" s="14"/>
      <c r="D146" s="15" t="s">
        <v>158</v>
      </c>
      <c r="E146" s="14" t="s">
        <v>97</v>
      </c>
      <c r="F146" s="14"/>
      <c r="G146" s="14"/>
      <c r="H146" s="14"/>
      <c r="I146" s="18"/>
      <c r="J146" s="3"/>
      <c r="L146" s="72">
        <f>K147</f>
        <v>2300</v>
      </c>
      <c r="M146" s="73"/>
    </row>
    <row r="147" spans="1:13" s="52" customFormat="1" ht="24.75" customHeight="1">
      <c r="A147" s="84"/>
      <c r="B147" s="154"/>
      <c r="C147" s="84"/>
      <c r="D147" s="77"/>
      <c r="E147" s="86" t="s">
        <v>153</v>
      </c>
      <c r="F147" s="159" t="s">
        <v>184</v>
      </c>
      <c r="G147" s="159"/>
      <c r="H147" s="159"/>
      <c r="I147" s="159"/>
      <c r="J147" s="159"/>
      <c r="K147" s="148">
        <v>2300</v>
      </c>
      <c r="L147" s="72"/>
      <c r="M147" s="73"/>
    </row>
    <row r="148" spans="1:13" ht="15.75">
      <c r="A148" s="84"/>
      <c r="B148" s="26"/>
      <c r="C148" s="14"/>
      <c r="D148" s="14" t="s">
        <v>149</v>
      </c>
      <c r="E148" s="6" t="s">
        <v>98</v>
      </c>
      <c r="F148" s="25"/>
      <c r="G148" s="25"/>
      <c r="H148" s="25"/>
      <c r="I148" s="25"/>
      <c r="J148" s="3"/>
      <c r="L148" s="72">
        <v>0</v>
      </c>
      <c r="M148" s="73"/>
    </row>
    <row r="149" spans="1:13" ht="15.75">
      <c r="A149" s="84"/>
      <c r="B149" s="26"/>
      <c r="C149" s="14"/>
      <c r="D149" s="14"/>
      <c r="G149" s="25"/>
      <c r="H149" s="25"/>
      <c r="I149" s="25"/>
      <c r="J149" s="3"/>
      <c r="M149" s="20"/>
    </row>
    <row r="150" spans="1:13" s="4" customFormat="1" ht="16.5">
      <c r="A150" s="88"/>
      <c r="B150" s="140" t="s">
        <v>25</v>
      </c>
      <c r="C150" s="28" t="s">
        <v>12</v>
      </c>
      <c r="D150" s="31"/>
      <c r="E150" s="28"/>
      <c r="F150" s="28"/>
      <c r="G150" s="28"/>
      <c r="H150" s="28"/>
      <c r="I150" s="32"/>
      <c r="J150" s="2"/>
      <c r="K150" s="35"/>
      <c r="L150" s="9"/>
      <c r="M150" s="80">
        <f>+L151+L152+L154</f>
        <v>86293</v>
      </c>
    </row>
    <row r="151" spans="1:12" ht="15.75">
      <c r="A151" s="86"/>
      <c r="B151" s="27"/>
      <c r="C151" s="14"/>
      <c r="D151" s="15" t="s">
        <v>148</v>
      </c>
      <c r="E151" s="15" t="s">
        <v>110</v>
      </c>
      <c r="F151" s="15"/>
      <c r="G151" s="15"/>
      <c r="H151" s="14"/>
      <c r="I151" s="18"/>
      <c r="J151" s="3"/>
      <c r="L151" s="72">
        <v>0</v>
      </c>
    </row>
    <row r="152" spans="1:12" ht="15.75">
      <c r="A152" s="86"/>
      <c r="B152" s="27"/>
      <c r="C152" s="14"/>
      <c r="D152" s="15" t="s">
        <v>149</v>
      </c>
      <c r="E152" s="15" t="s">
        <v>111</v>
      </c>
      <c r="F152" s="15"/>
      <c r="G152" s="15"/>
      <c r="H152" s="14"/>
      <c r="I152" s="18"/>
      <c r="J152" s="3"/>
      <c r="L152" s="72">
        <v>0</v>
      </c>
    </row>
    <row r="153" spans="1:13" ht="19.5" customHeight="1" hidden="1">
      <c r="A153" s="84"/>
      <c r="B153" s="22"/>
      <c r="C153" s="14"/>
      <c r="D153" s="15"/>
      <c r="E153" s="3" t="s">
        <v>153</v>
      </c>
      <c r="F153" s="159" t="s">
        <v>187</v>
      </c>
      <c r="G153" s="159"/>
      <c r="H153" s="159"/>
      <c r="I153" s="159"/>
      <c r="J153" s="159"/>
      <c r="K153" s="148">
        <f>11250*1.0203</f>
        <v>11478.375</v>
      </c>
      <c r="L153" s="72"/>
      <c r="M153" s="73"/>
    </row>
    <row r="154" spans="1:12" ht="15.75">
      <c r="A154" s="86"/>
      <c r="B154" s="27"/>
      <c r="C154" s="14"/>
      <c r="D154" s="14" t="s">
        <v>150</v>
      </c>
      <c r="E154" s="15" t="s">
        <v>112</v>
      </c>
      <c r="F154" s="15"/>
      <c r="G154" s="15"/>
      <c r="H154" s="14"/>
      <c r="I154" s="18"/>
      <c r="J154" s="3"/>
      <c r="L154" s="72">
        <f>SUM(K155:K161)</f>
        <v>86293</v>
      </c>
    </row>
    <row r="155" spans="1:14" ht="38.25" customHeight="1">
      <c r="A155" s="86"/>
      <c r="B155" s="27"/>
      <c r="C155" s="14"/>
      <c r="D155" s="14"/>
      <c r="E155" s="51" t="s">
        <v>153</v>
      </c>
      <c r="F155" s="161" t="s">
        <v>182</v>
      </c>
      <c r="G155" s="162"/>
      <c r="H155" s="162"/>
      <c r="I155" s="162"/>
      <c r="J155" s="162"/>
      <c r="K155" s="78">
        <v>26382</v>
      </c>
      <c r="N155" s="9"/>
    </row>
    <row r="156" spans="1:12" ht="41.25" customHeight="1">
      <c r="A156" s="86"/>
      <c r="B156" s="27"/>
      <c r="C156" s="14"/>
      <c r="D156" s="14"/>
      <c r="E156" s="51" t="s">
        <v>154</v>
      </c>
      <c r="F156" s="161" t="s">
        <v>221</v>
      </c>
      <c r="G156" s="162"/>
      <c r="H156" s="162"/>
      <c r="I156" s="162"/>
      <c r="J156" s="162"/>
      <c r="K156" s="78">
        <v>4510</v>
      </c>
      <c r="L156" s="72"/>
    </row>
    <row r="157" spans="1:14" ht="74.25" customHeight="1">
      <c r="A157" s="86"/>
      <c r="B157" s="27"/>
      <c r="C157" s="14"/>
      <c r="D157" s="14"/>
      <c r="E157" s="3" t="s">
        <v>155</v>
      </c>
      <c r="F157" s="161" t="s">
        <v>210</v>
      </c>
      <c r="G157" s="162"/>
      <c r="H157" s="162"/>
      <c r="I157" s="162"/>
      <c r="J157" s="162"/>
      <c r="K157" s="78">
        <f>841+68</f>
        <v>909</v>
      </c>
      <c r="N157" s="9"/>
    </row>
    <row r="158" spans="1:14" ht="36" customHeight="1">
      <c r="A158" s="86"/>
      <c r="B158" s="27"/>
      <c r="C158" s="14"/>
      <c r="D158" s="14"/>
      <c r="E158" s="3" t="s">
        <v>159</v>
      </c>
      <c r="F158" s="161" t="s">
        <v>222</v>
      </c>
      <c r="G158" s="162"/>
      <c r="H158" s="162"/>
      <c r="I158" s="162"/>
      <c r="J158" s="162"/>
      <c r="K158" s="78">
        <v>41536</v>
      </c>
      <c r="N158" s="9"/>
    </row>
    <row r="159" spans="1:14" ht="38.25" customHeight="1">
      <c r="A159" s="86"/>
      <c r="B159" s="27"/>
      <c r="C159" s="14"/>
      <c r="D159" s="14"/>
      <c r="E159" s="3" t="s">
        <v>160</v>
      </c>
      <c r="F159" s="159" t="s">
        <v>211</v>
      </c>
      <c r="G159" s="159"/>
      <c r="H159" s="159"/>
      <c r="I159" s="159"/>
      <c r="J159" s="159"/>
      <c r="K159" s="78">
        <v>2213</v>
      </c>
      <c r="N159" s="9"/>
    </row>
    <row r="160" spans="1:14" ht="34.5" customHeight="1">
      <c r="A160" s="86"/>
      <c r="B160" s="27"/>
      <c r="C160" s="14"/>
      <c r="D160" s="14"/>
      <c r="E160" s="3" t="s">
        <v>161</v>
      </c>
      <c r="F160" s="159" t="s">
        <v>208</v>
      </c>
      <c r="G160" s="159"/>
      <c r="H160" s="159"/>
      <c r="I160" s="159"/>
      <c r="J160" s="159"/>
      <c r="K160" s="78">
        <v>5743</v>
      </c>
      <c r="N160" s="9"/>
    </row>
    <row r="161" spans="1:14" ht="24" customHeight="1">
      <c r="A161" s="86"/>
      <c r="B161" s="27"/>
      <c r="C161" s="14"/>
      <c r="D161" s="14"/>
      <c r="E161" s="3" t="s">
        <v>162</v>
      </c>
      <c r="F161" s="159" t="s">
        <v>218</v>
      </c>
      <c r="G161" s="159"/>
      <c r="H161" s="159"/>
      <c r="I161" s="159"/>
      <c r="J161" s="159"/>
      <c r="K161" s="78">
        <v>5000</v>
      </c>
      <c r="N161" s="9"/>
    </row>
    <row r="162" spans="1:14" ht="15.75">
      <c r="A162" s="86"/>
      <c r="B162" s="27"/>
      <c r="C162" s="14"/>
      <c r="D162" s="14"/>
      <c r="E162" s="15"/>
      <c r="F162" s="43"/>
      <c r="G162" s="15"/>
      <c r="H162" s="14"/>
      <c r="I162" s="18"/>
      <c r="J162" s="3"/>
      <c r="K162" s="18"/>
      <c r="N162" s="72"/>
    </row>
    <row r="163" spans="1:15" s="4" customFormat="1" ht="16.5">
      <c r="A163" s="103"/>
      <c r="B163" s="31"/>
      <c r="D163" s="31"/>
      <c r="E163" s="31"/>
      <c r="F163" s="31"/>
      <c r="G163" s="31"/>
      <c r="H163" s="31"/>
      <c r="I163" s="32"/>
      <c r="J163" s="2"/>
      <c r="K163" s="133"/>
      <c r="L163" s="171" t="s">
        <v>84</v>
      </c>
      <c r="M163" s="173"/>
      <c r="N163" s="41"/>
      <c r="O163" s="41"/>
    </row>
    <row r="164" spans="1:15" s="4" customFormat="1" ht="16.5">
      <c r="A164" s="103"/>
      <c r="B164" s="4" t="s">
        <v>71</v>
      </c>
      <c r="D164" s="31"/>
      <c r="E164" s="31"/>
      <c r="F164" s="31"/>
      <c r="G164" s="31"/>
      <c r="H164" s="31"/>
      <c r="I164" s="32"/>
      <c r="J164" s="2"/>
      <c r="K164" s="133"/>
      <c r="L164" s="116" t="s">
        <v>66</v>
      </c>
      <c r="M164" s="117" t="s">
        <v>67</v>
      </c>
      <c r="N164" s="41"/>
      <c r="O164" s="41"/>
    </row>
    <row r="165" spans="1:15" s="4" customFormat="1" ht="16.5">
      <c r="A165" s="103"/>
      <c r="D165" s="31"/>
      <c r="E165" s="31"/>
      <c r="F165" s="31"/>
      <c r="G165" s="31"/>
      <c r="H165" s="31"/>
      <c r="I165" s="32"/>
      <c r="J165" s="2"/>
      <c r="K165" s="133"/>
      <c r="L165" s="116"/>
      <c r="M165" s="117"/>
      <c r="N165" s="41"/>
      <c r="O165" s="41"/>
    </row>
    <row r="166" spans="1:13" s="4" customFormat="1" ht="16.5">
      <c r="A166" s="103"/>
      <c r="B166" s="137" t="s">
        <v>26</v>
      </c>
      <c r="C166" s="31" t="s">
        <v>23</v>
      </c>
      <c r="D166" s="28"/>
      <c r="E166" s="31"/>
      <c r="F166" s="31"/>
      <c r="G166" s="31"/>
      <c r="H166" s="31"/>
      <c r="I166" s="32"/>
      <c r="J166" s="2"/>
      <c r="K166" s="32"/>
      <c r="L166" s="153"/>
      <c r="M166" s="79">
        <f>+L167+L173+L174</f>
        <v>-156685.06</v>
      </c>
    </row>
    <row r="167" spans="1:13" ht="15.75">
      <c r="A167" s="77"/>
      <c r="B167" s="23"/>
      <c r="C167" s="15"/>
      <c r="D167" s="15" t="s">
        <v>148</v>
      </c>
      <c r="E167" s="15" t="s">
        <v>192</v>
      </c>
      <c r="F167" s="15"/>
      <c r="G167" s="15"/>
      <c r="H167" s="15"/>
      <c r="I167" s="18"/>
      <c r="J167" s="3"/>
      <c r="K167" s="78"/>
      <c r="L167" s="72">
        <f>SUM(K169:K171)</f>
        <v>-20610.059999999998</v>
      </c>
      <c r="M167" s="20"/>
    </row>
    <row r="168" spans="1:13" s="52" customFormat="1" ht="16.5">
      <c r="A168" s="84"/>
      <c r="B168" s="155"/>
      <c r="C168" s="86"/>
      <c r="E168" s="77" t="s">
        <v>153</v>
      </c>
      <c r="F168" s="164" t="s">
        <v>191</v>
      </c>
      <c r="G168" s="165"/>
      <c r="H168" s="165"/>
      <c r="I168" s="165"/>
      <c r="J168" s="165"/>
      <c r="L168" s="58"/>
      <c r="M168" s="73"/>
    </row>
    <row r="169" spans="1:14" ht="26.25" customHeight="1">
      <c r="A169" s="142"/>
      <c r="B169" s="16"/>
      <c r="C169" s="17"/>
      <c r="D169" s="14"/>
      <c r="E169" s="51"/>
      <c r="F169" s="161" t="s">
        <v>201</v>
      </c>
      <c r="G169" s="162"/>
      <c r="H169" s="162"/>
      <c r="I169" s="162"/>
      <c r="J169" s="162"/>
      <c r="K169" s="78">
        <f>-8500*1.0203</f>
        <v>-8672.55</v>
      </c>
      <c r="M169" s="20"/>
      <c r="N169" s="9"/>
    </row>
    <row r="170" spans="1:14" ht="24.75" customHeight="1">
      <c r="A170" s="142"/>
      <c r="B170" s="16"/>
      <c r="C170" s="17"/>
      <c r="D170" s="14"/>
      <c r="E170" s="3"/>
      <c r="F170" s="3" t="s">
        <v>196</v>
      </c>
      <c r="K170" s="78">
        <f>-8500*1.0203</f>
        <v>-8672.55</v>
      </c>
      <c r="M170" s="20"/>
      <c r="N170" s="9"/>
    </row>
    <row r="171" spans="1:14" ht="24.75" customHeight="1">
      <c r="A171" s="142"/>
      <c r="B171" s="16"/>
      <c r="C171" s="17"/>
      <c r="D171" s="14"/>
      <c r="E171" s="3"/>
      <c r="F171" s="161" t="s">
        <v>197</v>
      </c>
      <c r="G171" s="162"/>
      <c r="H171" s="162"/>
      <c r="I171" s="162"/>
      <c r="J171" s="162"/>
      <c r="K171" s="78">
        <f>-3200*1.0203</f>
        <v>-3264.96</v>
      </c>
      <c r="M171" s="20"/>
      <c r="N171" s="9"/>
    </row>
    <row r="172" spans="1:14" ht="14.25" customHeight="1">
      <c r="A172" s="142"/>
      <c r="B172" s="16"/>
      <c r="C172" s="17"/>
      <c r="D172" s="14"/>
      <c r="E172" s="3"/>
      <c r="F172" s="143"/>
      <c r="G172" s="147"/>
      <c r="H172" s="147"/>
      <c r="I172" s="147"/>
      <c r="J172" s="147"/>
      <c r="K172" s="78"/>
      <c r="M172" s="20"/>
      <c r="N172" s="9"/>
    </row>
    <row r="173" spans="1:13" ht="15.75">
      <c r="A173" s="77"/>
      <c r="B173" s="23"/>
      <c r="C173" s="15"/>
      <c r="D173" s="15" t="s">
        <v>149</v>
      </c>
      <c r="E173" s="15" t="s">
        <v>113</v>
      </c>
      <c r="F173" s="15"/>
      <c r="G173" s="15"/>
      <c r="I173" s="18"/>
      <c r="J173" s="3"/>
      <c r="K173" s="78"/>
      <c r="L173" s="72">
        <v>0</v>
      </c>
      <c r="M173" s="20"/>
    </row>
    <row r="174" spans="1:13" ht="15.75">
      <c r="A174" s="142"/>
      <c r="B174" s="16"/>
      <c r="C174" s="17"/>
      <c r="D174" s="14" t="s">
        <v>150</v>
      </c>
      <c r="E174" s="15" t="s">
        <v>114</v>
      </c>
      <c r="F174" s="15"/>
      <c r="G174" s="15"/>
      <c r="H174" s="15"/>
      <c r="I174" s="18"/>
      <c r="J174" s="3"/>
      <c r="K174" s="78"/>
      <c r="L174" s="72">
        <f>SUM(K175:K183)</f>
        <v>-136075</v>
      </c>
      <c r="M174" s="20"/>
    </row>
    <row r="175" spans="1:13" ht="43.5" customHeight="1">
      <c r="A175" s="142"/>
      <c r="B175" s="16"/>
      <c r="C175" s="17"/>
      <c r="D175" s="14"/>
      <c r="E175" s="51" t="s">
        <v>153</v>
      </c>
      <c r="F175" s="159" t="s">
        <v>212</v>
      </c>
      <c r="G175" s="162"/>
      <c r="H175" s="162"/>
      <c r="I175" s="162"/>
      <c r="J175" s="162"/>
      <c r="K175" s="78">
        <v>-4400</v>
      </c>
      <c r="M175" s="20"/>
    </row>
    <row r="176" spans="1:13" ht="27" customHeight="1">
      <c r="A176" s="142"/>
      <c r="B176" s="16"/>
      <c r="C176" s="17"/>
      <c r="D176" s="14"/>
      <c r="E176" s="51" t="s">
        <v>154</v>
      </c>
      <c r="F176" s="159" t="s">
        <v>213</v>
      </c>
      <c r="G176" s="162"/>
      <c r="H176" s="162"/>
      <c r="I176" s="162"/>
      <c r="J176" s="162"/>
      <c r="K176" s="78">
        <v>-10695</v>
      </c>
      <c r="M176" s="20"/>
    </row>
    <row r="177" spans="1:13" ht="42.75" customHeight="1">
      <c r="A177" s="142"/>
      <c r="B177" s="16"/>
      <c r="C177" s="17"/>
      <c r="D177" s="14"/>
      <c r="E177" s="51" t="s">
        <v>155</v>
      </c>
      <c r="F177" s="159" t="s">
        <v>198</v>
      </c>
      <c r="G177" s="162"/>
      <c r="H177" s="162"/>
      <c r="I177" s="162"/>
      <c r="J177" s="162"/>
      <c r="K177" s="78">
        <f>-60762</f>
        <v>-60762</v>
      </c>
      <c r="M177" s="20"/>
    </row>
    <row r="178" spans="1:13" ht="44.25" customHeight="1">
      <c r="A178" s="142"/>
      <c r="B178" s="16"/>
      <c r="C178" s="17"/>
      <c r="D178" s="14"/>
      <c r="E178" s="51" t="s">
        <v>159</v>
      </c>
      <c r="F178" s="159" t="s">
        <v>183</v>
      </c>
      <c r="G178" s="162"/>
      <c r="H178" s="162"/>
      <c r="I178" s="162"/>
      <c r="J178" s="162"/>
      <c r="K178" s="78">
        <f>-32600</f>
        <v>-32600</v>
      </c>
      <c r="M178" s="20"/>
    </row>
    <row r="179" spans="1:14" ht="59.25" customHeight="1">
      <c r="A179" s="142"/>
      <c r="B179" s="16"/>
      <c r="C179" s="17"/>
      <c r="D179" s="14"/>
      <c r="E179" s="51" t="s">
        <v>160</v>
      </c>
      <c r="F179" s="159" t="s">
        <v>206</v>
      </c>
      <c r="G179" s="162"/>
      <c r="H179" s="162"/>
      <c r="I179" s="162"/>
      <c r="J179" s="162"/>
      <c r="K179" s="78">
        <f>-13000</f>
        <v>-13000</v>
      </c>
      <c r="M179" s="20"/>
      <c r="N179" s="9"/>
    </row>
    <row r="180" spans="1:14" ht="52.5" customHeight="1">
      <c r="A180" s="142"/>
      <c r="B180" s="16"/>
      <c r="C180" s="17"/>
      <c r="D180" s="14"/>
      <c r="E180" s="51" t="s">
        <v>161</v>
      </c>
      <c r="F180" s="159" t="s">
        <v>189</v>
      </c>
      <c r="G180" s="159"/>
      <c r="H180" s="159"/>
      <c r="I180" s="159"/>
      <c r="J180" s="159"/>
      <c r="K180" s="148">
        <v>-1500</v>
      </c>
      <c r="M180" s="20"/>
      <c r="N180" s="9"/>
    </row>
    <row r="181" spans="1:14" ht="36.75" customHeight="1">
      <c r="A181" s="142"/>
      <c r="B181" s="16"/>
      <c r="C181" s="17"/>
      <c r="D181" s="14"/>
      <c r="E181" s="51" t="s">
        <v>162</v>
      </c>
      <c r="F181" s="163" t="s">
        <v>199</v>
      </c>
      <c r="G181" s="163"/>
      <c r="H181" s="163"/>
      <c r="I181" s="163"/>
      <c r="J181" s="163"/>
      <c r="K181" s="148">
        <v>-2146</v>
      </c>
      <c r="M181" s="20"/>
      <c r="N181" s="9"/>
    </row>
    <row r="182" spans="1:15" s="58" customFormat="1" ht="33.75" customHeight="1">
      <c r="A182" s="88"/>
      <c r="B182" s="86"/>
      <c r="C182" s="51"/>
      <c r="E182" s="51" t="s">
        <v>163</v>
      </c>
      <c r="F182" s="161" t="s">
        <v>223</v>
      </c>
      <c r="G182" s="161"/>
      <c r="H182" s="161"/>
      <c r="I182" s="161"/>
      <c r="J182" s="161"/>
      <c r="K182" s="148">
        <f>-5000-191</f>
        <v>-5191</v>
      </c>
      <c r="L182" s="87"/>
      <c r="M182" s="79"/>
      <c r="N182" s="156"/>
      <c r="O182" s="156"/>
    </row>
    <row r="183" spans="1:14" s="3" customFormat="1" ht="30" customHeight="1">
      <c r="A183" s="143"/>
      <c r="B183" s="152"/>
      <c r="C183" s="145"/>
      <c r="D183" s="19"/>
      <c r="E183" s="51" t="s">
        <v>164</v>
      </c>
      <c r="F183" s="163" t="s">
        <v>188</v>
      </c>
      <c r="G183" s="163"/>
      <c r="H183" s="163"/>
      <c r="I183" s="163"/>
      <c r="J183" s="163"/>
      <c r="K183" s="148">
        <f>-5781</f>
        <v>-5781</v>
      </c>
      <c r="L183" s="18"/>
      <c r="M183" s="153"/>
      <c r="N183" s="18"/>
    </row>
    <row r="184" spans="1:13" ht="15.75">
      <c r="A184" s="142"/>
      <c r="B184" s="16"/>
      <c r="C184" s="17"/>
      <c r="D184" s="14"/>
      <c r="E184" s="15"/>
      <c r="F184" s="15"/>
      <c r="G184" s="15"/>
      <c r="H184" s="15"/>
      <c r="I184" s="18"/>
      <c r="J184" s="3"/>
      <c r="M184" s="20"/>
    </row>
    <row r="185" spans="1:15" s="4" customFormat="1" ht="16.5">
      <c r="A185" s="103"/>
      <c r="B185" s="31" t="s">
        <v>115</v>
      </c>
      <c r="D185" s="31"/>
      <c r="E185" s="31"/>
      <c r="F185" s="31"/>
      <c r="G185" s="31"/>
      <c r="H185" s="31"/>
      <c r="I185" s="32"/>
      <c r="J185" s="2"/>
      <c r="K185" s="133" t="s">
        <v>72</v>
      </c>
      <c r="L185" s="136" t="s">
        <v>72</v>
      </c>
      <c r="M185" s="79">
        <f>SUM(M141:M184)</f>
        <v>1147382.532084332</v>
      </c>
      <c r="N185" s="41"/>
      <c r="O185" s="41"/>
    </row>
    <row r="186" spans="1:15" s="4" customFormat="1" ht="16.5">
      <c r="A186" s="103"/>
      <c r="B186" s="31"/>
      <c r="D186" s="31"/>
      <c r="E186" s="31"/>
      <c r="F186" s="31"/>
      <c r="G186" s="31"/>
      <c r="H186" s="31"/>
      <c r="I186" s="32"/>
      <c r="J186" s="2"/>
      <c r="K186" s="133"/>
      <c r="L186" s="171" t="s">
        <v>84</v>
      </c>
      <c r="M186" s="173"/>
      <c r="N186" s="41"/>
      <c r="O186" s="41"/>
    </row>
    <row r="187" spans="1:15" s="4" customFormat="1" ht="16.5">
      <c r="A187" s="103"/>
      <c r="B187" s="4" t="s">
        <v>71</v>
      </c>
      <c r="D187" s="31"/>
      <c r="E187" s="31"/>
      <c r="F187" s="31"/>
      <c r="G187" s="31"/>
      <c r="H187" s="31"/>
      <c r="I187" s="32"/>
      <c r="J187" s="2"/>
      <c r="K187" s="133"/>
      <c r="L187" s="116" t="s">
        <v>66</v>
      </c>
      <c r="M187" s="117" t="s">
        <v>67</v>
      </c>
      <c r="N187" s="41"/>
      <c r="O187" s="41"/>
    </row>
    <row r="188" spans="1:15" s="4" customFormat="1" ht="16.5">
      <c r="A188" s="103"/>
      <c r="D188" s="31"/>
      <c r="E188" s="31"/>
      <c r="F188" s="31"/>
      <c r="G188" s="31"/>
      <c r="H188" s="31"/>
      <c r="I188" s="32"/>
      <c r="J188" s="2"/>
      <c r="K188" s="133"/>
      <c r="L188" s="116"/>
      <c r="M188" s="117"/>
      <c r="N188" s="41"/>
      <c r="O188" s="41"/>
    </row>
    <row r="189" spans="1:15" s="4" customFormat="1" ht="16.5">
      <c r="A189" s="88"/>
      <c r="B189" s="88" t="s">
        <v>214</v>
      </c>
      <c r="C189" s="50"/>
      <c r="D189" s="88"/>
      <c r="E189" s="88"/>
      <c r="F189" s="88"/>
      <c r="G189" s="88"/>
      <c r="H189" s="88"/>
      <c r="I189" s="83"/>
      <c r="J189" s="50"/>
      <c r="K189" s="83"/>
      <c r="L189" s="87"/>
      <c r="M189" s="34">
        <f>+M79</f>
        <v>18885.15425987776</v>
      </c>
      <c r="N189" s="41"/>
      <c r="O189" s="41"/>
    </row>
    <row r="190" spans="1:15" s="4" customFormat="1" ht="16.5">
      <c r="A190" s="88"/>
      <c r="B190" s="88" t="s">
        <v>215</v>
      </c>
      <c r="C190" s="88"/>
      <c r="D190" s="88"/>
      <c r="E190" s="88"/>
      <c r="F190" s="88"/>
      <c r="G190" s="88"/>
      <c r="H190" s="88"/>
      <c r="I190" s="83"/>
      <c r="J190" s="50"/>
      <c r="K190" s="83"/>
      <c r="L190" s="87" t="s">
        <v>72</v>
      </c>
      <c r="M190" s="34">
        <f>K191+K192</f>
        <v>0</v>
      </c>
      <c r="N190" s="41"/>
      <c r="O190" s="41"/>
    </row>
    <row r="191" spans="1:15" s="4" customFormat="1" ht="16.5">
      <c r="A191" s="88"/>
      <c r="B191" s="86"/>
      <c r="C191" s="125" t="s">
        <v>158</v>
      </c>
      <c r="E191" s="1" t="s">
        <v>97</v>
      </c>
      <c r="F191" s="86"/>
      <c r="G191" s="86"/>
      <c r="H191" s="86"/>
      <c r="I191" s="78"/>
      <c r="J191" s="51"/>
      <c r="K191" s="78">
        <v>0</v>
      </c>
      <c r="L191" s="87" t="s">
        <v>72</v>
      </c>
      <c r="M191" s="34"/>
      <c r="N191" s="41"/>
      <c r="O191" s="41"/>
    </row>
    <row r="192" spans="1:15" s="4" customFormat="1" ht="16.5">
      <c r="A192" s="88"/>
      <c r="B192" s="86"/>
      <c r="C192" s="125" t="s">
        <v>165</v>
      </c>
      <c r="D192" s="86"/>
      <c r="E192" s="86" t="s">
        <v>98</v>
      </c>
      <c r="F192" s="86"/>
      <c r="G192" s="86"/>
      <c r="H192" s="86"/>
      <c r="I192" s="78"/>
      <c r="J192" s="51"/>
      <c r="K192" s="78">
        <v>0</v>
      </c>
      <c r="L192" s="87" t="s">
        <v>72</v>
      </c>
      <c r="M192" s="34"/>
      <c r="N192" s="41"/>
      <c r="O192" s="41"/>
    </row>
    <row r="193" spans="1:15" s="4" customFormat="1" ht="16.5">
      <c r="A193" s="88"/>
      <c r="B193" s="141" t="s">
        <v>76</v>
      </c>
      <c r="C193" s="50" t="s">
        <v>116</v>
      </c>
      <c r="D193" s="88"/>
      <c r="E193" s="88"/>
      <c r="F193" s="88"/>
      <c r="G193" s="88"/>
      <c r="H193" s="88"/>
      <c r="I193" s="83"/>
      <c r="J193" s="50"/>
      <c r="K193" s="83"/>
      <c r="L193" s="87"/>
      <c r="M193" s="34">
        <f>+L194+L195+L196</f>
        <v>36060</v>
      </c>
      <c r="N193" s="41"/>
      <c r="O193" s="41"/>
    </row>
    <row r="194" spans="1:15" s="4" customFormat="1" ht="16.5">
      <c r="A194" s="88"/>
      <c r="B194" s="86"/>
      <c r="C194" s="51" t="s">
        <v>158</v>
      </c>
      <c r="D194" s="86"/>
      <c r="E194" s="86" t="s">
        <v>166</v>
      </c>
      <c r="F194" s="86"/>
      <c r="G194" s="86"/>
      <c r="H194" s="86"/>
      <c r="I194" s="78"/>
      <c r="J194" s="51"/>
      <c r="K194" s="78"/>
      <c r="L194" s="129">
        <v>0</v>
      </c>
      <c r="M194" s="34"/>
      <c r="N194" s="41"/>
      <c r="O194" s="41"/>
    </row>
    <row r="195" spans="1:15" s="4" customFormat="1" ht="16.5">
      <c r="A195" s="88"/>
      <c r="B195" s="86"/>
      <c r="C195" s="51" t="s">
        <v>165</v>
      </c>
      <c r="D195" s="86"/>
      <c r="E195" s="86" t="s">
        <v>167</v>
      </c>
      <c r="F195" s="86"/>
      <c r="G195" s="86"/>
      <c r="H195" s="86"/>
      <c r="I195" s="78"/>
      <c r="J195" s="51"/>
      <c r="K195" s="78"/>
      <c r="L195" s="129">
        <v>0</v>
      </c>
      <c r="M195" s="34"/>
      <c r="N195" s="41"/>
      <c r="O195" s="41"/>
    </row>
    <row r="196" spans="1:15" s="4" customFormat="1" ht="16.5">
      <c r="A196" s="88"/>
      <c r="B196" s="86"/>
      <c r="C196" s="51" t="s">
        <v>152</v>
      </c>
      <c r="D196" s="86"/>
      <c r="E196" s="86" t="s">
        <v>168</v>
      </c>
      <c r="F196" s="86"/>
      <c r="G196" s="86"/>
      <c r="H196" s="86"/>
      <c r="I196" s="78"/>
      <c r="J196" s="51"/>
      <c r="K196" s="78"/>
      <c r="L196" s="129">
        <f>SUM(K197:K204)</f>
        <v>36060</v>
      </c>
      <c r="M196" s="34"/>
      <c r="N196" s="41"/>
      <c r="O196" s="41"/>
    </row>
    <row r="197" spans="1:15" s="58" customFormat="1" ht="27.75" customHeight="1">
      <c r="A197" s="88"/>
      <c r="B197" s="86"/>
      <c r="C197" s="51"/>
      <c r="D197" s="51" t="s">
        <v>72</v>
      </c>
      <c r="E197" s="51" t="s">
        <v>153</v>
      </c>
      <c r="F197" s="159" t="s">
        <v>216</v>
      </c>
      <c r="G197" s="160"/>
      <c r="H197" s="160"/>
      <c r="I197" s="160"/>
      <c r="J197" s="160"/>
      <c r="K197" s="78">
        <v>1919</v>
      </c>
      <c r="L197" s="87"/>
      <c r="M197" s="79"/>
      <c r="N197" s="156"/>
      <c r="O197" s="156"/>
    </row>
    <row r="198" spans="1:15" s="58" customFormat="1" ht="40.5" customHeight="1">
      <c r="A198" s="88"/>
      <c r="B198" s="86"/>
      <c r="C198" s="51"/>
      <c r="E198" s="51" t="s">
        <v>154</v>
      </c>
      <c r="F198" s="161" t="s">
        <v>217</v>
      </c>
      <c r="G198" s="160"/>
      <c r="H198" s="160"/>
      <c r="I198" s="160"/>
      <c r="J198" s="160"/>
      <c r="K198" s="78">
        <v>283</v>
      </c>
      <c r="L198" s="87"/>
      <c r="M198" s="79"/>
      <c r="N198" s="156"/>
      <c r="O198" s="156"/>
    </row>
    <row r="199" spans="1:15" s="58" customFormat="1" ht="37.5" customHeight="1">
      <c r="A199" s="88"/>
      <c r="B199" s="86"/>
      <c r="C199" s="51"/>
      <c r="E199" s="51" t="s">
        <v>155</v>
      </c>
      <c r="F199" s="161" t="s">
        <v>203</v>
      </c>
      <c r="G199" s="160"/>
      <c r="H199" s="160"/>
      <c r="I199" s="160"/>
      <c r="J199" s="160"/>
      <c r="K199" s="78">
        <f>4016+6092</f>
        <v>10108</v>
      </c>
      <c r="L199" s="87"/>
      <c r="M199" s="79"/>
      <c r="N199" s="156"/>
      <c r="O199" s="156"/>
    </row>
    <row r="200" spans="1:15" s="58" customFormat="1" ht="33.75" customHeight="1">
      <c r="A200" s="88"/>
      <c r="B200" s="86"/>
      <c r="C200" s="51"/>
      <c r="E200" s="51" t="s">
        <v>159</v>
      </c>
      <c r="F200" s="161" t="s">
        <v>200</v>
      </c>
      <c r="G200" s="160"/>
      <c r="H200" s="160"/>
      <c r="I200" s="160"/>
      <c r="J200" s="160"/>
      <c r="K200" s="78">
        <v>814</v>
      </c>
      <c r="L200" s="87"/>
      <c r="M200" s="79"/>
      <c r="N200" s="156"/>
      <c r="O200" s="156"/>
    </row>
    <row r="201" spans="1:15" s="4" customFormat="1" ht="29.25" customHeight="1">
      <c r="A201" s="88"/>
      <c r="B201" s="86"/>
      <c r="C201" s="51"/>
      <c r="E201" s="51" t="s">
        <v>160</v>
      </c>
      <c r="F201" s="161" t="s">
        <v>209</v>
      </c>
      <c r="G201" s="161"/>
      <c r="H201" s="161"/>
      <c r="I201" s="161"/>
      <c r="J201" s="161"/>
      <c r="K201" s="78">
        <v>3758</v>
      </c>
      <c r="L201" s="87"/>
      <c r="M201" s="34"/>
      <c r="N201" s="41"/>
      <c r="O201" s="41"/>
    </row>
    <row r="202" spans="1:15" s="4" customFormat="1" ht="40.5" customHeight="1">
      <c r="A202" s="88"/>
      <c r="B202" s="86"/>
      <c r="C202" s="125"/>
      <c r="D202" s="77" t="s">
        <v>72</v>
      </c>
      <c r="E202" s="3" t="s">
        <v>161</v>
      </c>
      <c r="F202" s="159" t="s">
        <v>190</v>
      </c>
      <c r="G202" s="159"/>
      <c r="H202" s="159"/>
      <c r="I202" s="159"/>
      <c r="J202" s="159"/>
      <c r="K202" s="78">
        <v>1009</v>
      </c>
      <c r="L202" s="129"/>
      <c r="M202" s="34"/>
      <c r="N202" s="41"/>
      <c r="O202" s="41"/>
    </row>
    <row r="203" spans="1:15" s="58" customFormat="1" ht="40.5" customHeight="1">
      <c r="A203" s="88"/>
      <c r="B203" s="86"/>
      <c r="C203" s="51"/>
      <c r="E203" s="51" t="s">
        <v>162</v>
      </c>
      <c r="F203" s="159" t="s">
        <v>207</v>
      </c>
      <c r="G203" s="160"/>
      <c r="H203" s="160"/>
      <c r="I203" s="160"/>
      <c r="J203" s="160"/>
      <c r="K203" s="78">
        <f>7774+588</f>
        <v>8362</v>
      </c>
      <c r="L203" s="129"/>
      <c r="M203" s="79"/>
      <c r="N203" s="156"/>
      <c r="O203" s="156"/>
    </row>
    <row r="204" spans="1:15" s="4" customFormat="1" ht="36" customHeight="1">
      <c r="A204" s="88"/>
      <c r="B204" s="86"/>
      <c r="C204" s="51"/>
      <c r="E204" s="51" t="s">
        <v>163</v>
      </c>
      <c r="F204" s="159" t="s">
        <v>202</v>
      </c>
      <c r="G204" s="174"/>
      <c r="H204" s="174"/>
      <c r="I204" s="174"/>
      <c r="J204" s="174"/>
      <c r="K204" s="78">
        <v>9807</v>
      </c>
      <c r="L204" s="87"/>
      <c r="M204" s="34"/>
      <c r="N204" s="41"/>
      <c r="O204" s="41"/>
    </row>
    <row r="205" spans="1:15" s="4" customFormat="1" ht="16.5">
      <c r="A205" s="88"/>
      <c r="B205" s="86"/>
      <c r="C205" s="51"/>
      <c r="D205" s="52"/>
      <c r="E205" s="77"/>
      <c r="F205" s="77"/>
      <c r="G205" s="84"/>
      <c r="H205" s="78"/>
      <c r="I205" s="51"/>
      <c r="J205" s="51"/>
      <c r="K205" s="78"/>
      <c r="L205" s="87"/>
      <c r="M205" s="34"/>
      <c r="N205" s="41"/>
      <c r="O205" s="41"/>
    </row>
    <row r="206" spans="1:15" s="4" customFormat="1" ht="16.5">
      <c r="A206" s="88"/>
      <c r="B206" s="141" t="s">
        <v>77</v>
      </c>
      <c r="C206" s="50" t="s">
        <v>23</v>
      </c>
      <c r="D206" s="88"/>
      <c r="E206" s="88"/>
      <c r="F206" s="88"/>
      <c r="G206" s="88"/>
      <c r="H206" s="88"/>
      <c r="I206" s="83"/>
      <c r="J206" s="50"/>
      <c r="K206" s="83"/>
      <c r="L206" s="87"/>
      <c r="M206" s="34">
        <f>+L207+L209+L210</f>
        <v>-7774.5</v>
      </c>
      <c r="N206" s="41"/>
      <c r="O206" s="41"/>
    </row>
    <row r="207" spans="1:15" s="4" customFormat="1" ht="16.5">
      <c r="A207" s="88"/>
      <c r="B207" s="86"/>
      <c r="C207" s="51" t="s">
        <v>158</v>
      </c>
      <c r="D207" s="86"/>
      <c r="E207" s="86" t="s">
        <v>169</v>
      </c>
      <c r="F207" s="86"/>
      <c r="G207" s="86"/>
      <c r="H207" s="86"/>
      <c r="I207" s="78"/>
      <c r="J207" s="51"/>
      <c r="K207" s="78"/>
      <c r="L207" s="129">
        <f>K208</f>
        <v>-5081.5</v>
      </c>
      <c r="M207" s="34"/>
      <c r="N207" s="41"/>
      <c r="O207" s="41"/>
    </row>
    <row r="208" spans="1:14" ht="24" customHeight="1">
      <c r="A208" s="86"/>
      <c r="B208" s="27"/>
      <c r="C208" s="14"/>
      <c r="D208" s="14"/>
      <c r="E208" s="3" t="s">
        <v>153</v>
      </c>
      <c r="F208" s="159" t="s">
        <v>204</v>
      </c>
      <c r="G208" s="159"/>
      <c r="H208" s="159"/>
      <c r="I208" s="159"/>
      <c r="J208" s="159"/>
      <c r="K208" s="78">
        <f>-5000*1.0165+1</f>
        <v>-5081.5</v>
      </c>
      <c r="N208" s="9"/>
    </row>
    <row r="209" spans="1:15" s="4" customFormat="1" ht="16.5">
      <c r="A209" s="88"/>
      <c r="B209" s="86"/>
      <c r="C209" s="51" t="s">
        <v>165</v>
      </c>
      <c r="D209" s="86"/>
      <c r="E209" s="86" t="s">
        <v>170</v>
      </c>
      <c r="F209" s="86"/>
      <c r="G209" s="86"/>
      <c r="H209" s="86"/>
      <c r="I209" s="78"/>
      <c r="J209" s="51"/>
      <c r="K209" s="78"/>
      <c r="L209" s="129">
        <v>0</v>
      </c>
      <c r="M209" s="34"/>
      <c r="N209" s="41"/>
      <c r="O209" s="41"/>
    </row>
    <row r="210" spans="1:15" s="4" customFormat="1" ht="16.5">
      <c r="A210" s="88"/>
      <c r="B210" s="86"/>
      <c r="C210" s="51" t="s">
        <v>152</v>
      </c>
      <c r="D210" s="86"/>
      <c r="E210" s="86" t="s">
        <v>171</v>
      </c>
      <c r="F210" s="86"/>
      <c r="G210" s="86"/>
      <c r="H210" s="86"/>
      <c r="I210" s="78"/>
      <c r="J210" s="51"/>
      <c r="K210" s="78"/>
      <c r="L210" s="129">
        <f>SUM(K211:K212)</f>
        <v>-2693</v>
      </c>
      <c r="M210" s="34"/>
      <c r="N210" s="41"/>
      <c r="O210" s="41"/>
    </row>
    <row r="211" spans="1:15" s="58" customFormat="1" ht="24.75" customHeight="1">
      <c r="A211" s="88"/>
      <c r="B211" s="86"/>
      <c r="C211" s="51"/>
      <c r="E211" s="51" t="s">
        <v>153</v>
      </c>
      <c r="F211" s="159" t="s">
        <v>205</v>
      </c>
      <c r="G211" s="160"/>
      <c r="H211" s="160"/>
      <c r="I211" s="160"/>
      <c r="J211" s="160"/>
      <c r="K211" s="78">
        <v>-2693</v>
      </c>
      <c r="L211" s="87"/>
      <c r="M211" s="79"/>
      <c r="N211" s="156"/>
      <c r="O211" s="156"/>
    </row>
    <row r="212" spans="1:15" s="4" customFormat="1" ht="16.5">
      <c r="A212" s="88"/>
      <c r="B212" s="86"/>
      <c r="C212" s="51"/>
      <c r="D212" s="86"/>
      <c r="L212" s="87"/>
      <c r="M212" s="34"/>
      <c r="N212" s="41"/>
      <c r="O212" s="41"/>
    </row>
    <row r="213" spans="1:15" s="4" customFormat="1" ht="16.5">
      <c r="A213" s="88"/>
      <c r="B213" s="88" t="s">
        <v>117</v>
      </c>
      <c r="C213" s="51"/>
      <c r="D213" s="86"/>
      <c r="E213" s="86"/>
      <c r="F213" s="86"/>
      <c r="G213" s="86"/>
      <c r="H213" s="86"/>
      <c r="I213" s="78"/>
      <c r="J213" s="51"/>
      <c r="K213" s="134" t="s">
        <v>72</v>
      </c>
      <c r="L213" s="135" t="s">
        <v>72</v>
      </c>
      <c r="M213" s="34">
        <f>M185+M189+M190+M193+M206</f>
        <v>1194553.1863442098</v>
      </c>
      <c r="N213" s="41"/>
      <c r="O213" s="41"/>
    </row>
    <row r="214" spans="1:15" s="4" customFormat="1" ht="16.5">
      <c r="A214" s="88"/>
      <c r="B214" s="88"/>
      <c r="C214" s="51"/>
      <c r="D214" s="86"/>
      <c r="E214" s="86"/>
      <c r="F214" s="86"/>
      <c r="G214" s="86"/>
      <c r="H214" s="86"/>
      <c r="I214" s="78"/>
      <c r="J214" s="51"/>
      <c r="K214" s="78"/>
      <c r="L214" s="87"/>
      <c r="M214" s="34"/>
      <c r="N214" s="41"/>
      <c r="O214" s="41"/>
    </row>
    <row r="215" spans="1:15" s="4" customFormat="1" ht="16.5">
      <c r="A215" s="88" t="s">
        <v>219</v>
      </c>
      <c r="B215" s="86"/>
      <c r="C215" s="51"/>
      <c r="D215" s="86"/>
      <c r="E215" s="86"/>
      <c r="F215" s="86"/>
      <c r="G215" s="86"/>
      <c r="H215" s="86"/>
      <c r="I215" s="78"/>
      <c r="J215" s="51"/>
      <c r="K215" s="78"/>
      <c r="L215" s="87"/>
      <c r="M215" s="34"/>
      <c r="N215" s="41"/>
      <c r="O215" s="41"/>
    </row>
    <row r="216" spans="1:15" s="4" customFormat="1" ht="16.5">
      <c r="A216" s="88"/>
      <c r="B216" s="86"/>
      <c r="C216" s="51"/>
      <c r="D216" s="86"/>
      <c r="E216" s="86"/>
      <c r="F216" s="86"/>
      <c r="G216" s="86"/>
      <c r="H216" s="86"/>
      <c r="I216" s="78"/>
      <c r="J216" s="51"/>
      <c r="K216" s="78"/>
      <c r="L216" s="87"/>
      <c r="M216" s="34"/>
      <c r="N216" s="41"/>
      <c r="O216" s="41"/>
    </row>
    <row r="217" spans="1:15" s="4" customFormat="1" ht="16.5">
      <c r="A217" s="103"/>
      <c r="B217" s="77" t="s">
        <v>142</v>
      </c>
      <c r="C217" s="84"/>
      <c r="D217" s="77"/>
      <c r="E217" s="84"/>
      <c r="F217" s="84"/>
      <c r="G217" s="77"/>
      <c r="H217" s="31"/>
      <c r="I217" s="32"/>
      <c r="J217" s="2"/>
      <c r="K217" s="33"/>
      <c r="L217" s="35"/>
      <c r="M217" s="34"/>
      <c r="N217" s="41"/>
      <c r="O217" s="41"/>
    </row>
    <row r="218" spans="8:13" ht="15.75">
      <c r="H218" s="15"/>
      <c r="K218" s="20"/>
      <c r="L218" s="120"/>
      <c r="M218" s="20"/>
    </row>
    <row r="219" spans="1:15" ht="16.5">
      <c r="A219" s="58" t="s">
        <v>220</v>
      </c>
      <c r="H219" s="4"/>
      <c r="I219" s="4"/>
      <c r="J219" s="4"/>
      <c r="K219" s="80"/>
      <c r="L219" s="121" t="s">
        <v>15</v>
      </c>
      <c r="M219" s="121" t="s">
        <v>15</v>
      </c>
      <c r="O219" s="7"/>
    </row>
    <row r="220" spans="2:15" ht="16.5">
      <c r="B220" s="4"/>
      <c r="C220" s="4"/>
      <c r="H220" s="53" t="s">
        <v>41</v>
      </c>
      <c r="I220" s="30" t="s">
        <v>42</v>
      </c>
      <c r="J220" s="30" t="s">
        <v>43</v>
      </c>
      <c r="K220" s="110" t="s">
        <v>44</v>
      </c>
      <c r="L220" s="122" t="s">
        <v>105</v>
      </c>
      <c r="M220" s="122" t="s">
        <v>106</v>
      </c>
      <c r="O220" s="8"/>
    </row>
    <row r="221" spans="2:15" ht="16.5">
      <c r="B221" s="4"/>
      <c r="C221" s="4"/>
      <c r="H221" s="36"/>
      <c r="I221" s="36"/>
      <c r="J221" s="36"/>
      <c r="K221" s="37"/>
      <c r="L221" s="37"/>
      <c r="M221" s="37"/>
      <c r="O221" s="8"/>
    </row>
    <row r="222" spans="1:3" ht="15.75">
      <c r="A222" s="151" t="s">
        <v>81</v>
      </c>
      <c r="B222" s="12"/>
      <c r="C222" s="12"/>
    </row>
    <row r="223" spans="1:13" ht="15.75">
      <c r="A223" s="52" t="s">
        <v>3</v>
      </c>
      <c r="H223" s="100">
        <f>'[2]ES'!C108</f>
        <v>666</v>
      </c>
      <c r="I223" s="100">
        <f>'[2]ES'!D108</f>
        <v>652</v>
      </c>
      <c r="J223" s="100">
        <f>'[2]ES'!E108</f>
        <v>625</v>
      </c>
      <c r="K223" s="100">
        <f>'[2]ES'!F108</f>
        <v>619</v>
      </c>
      <c r="L223" s="101">
        <f>J223-I223</f>
        <v>-27</v>
      </c>
      <c r="M223" s="101">
        <f>K223-J223</f>
        <v>-6</v>
      </c>
    </row>
    <row r="224" spans="1:13" ht="15.75">
      <c r="A224" s="52" t="s">
        <v>4</v>
      </c>
      <c r="H224" s="158">
        <f>'[2]ES'!C109</f>
        <v>1909</v>
      </c>
      <c r="I224" s="158">
        <f>'[2]ES'!D109</f>
        <v>1974</v>
      </c>
      <c r="J224" s="158">
        <f>'[2]ES'!E109</f>
        <v>1905</v>
      </c>
      <c r="K224" s="158">
        <f>'[2]ES'!F109</f>
        <v>1895</v>
      </c>
      <c r="L224" s="123">
        <f>J224-I224</f>
        <v>-69</v>
      </c>
      <c r="M224" s="123">
        <f>K224-J224</f>
        <v>-10</v>
      </c>
    </row>
    <row r="225" spans="4:13" ht="15.75">
      <c r="D225" s="1" t="s">
        <v>9</v>
      </c>
      <c r="H225" s="100">
        <f aca="true" t="shared" si="1" ref="H225:M225">SUM(H223:H224)</f>
        <v>2575</v>
      </c>
      <c r="I225" s="100">
        <f t="shared" si="1"/>
        <v>2626</v>
      </c>
      <c r="J225" s="100">
        <f t="shared" si="1"/>
        <v>2530</v>
      </c>
      <c r="K225" s="101">
        <f t="shared" si="1"/>
        <v>2514</v>
      </c>
      <c r="L225" s="101">
        <f t="shared" si="1"/>
        <v>-96</v>
      </c>
      <c r="M225" s="101">
        <f t="shared" si="1"/>
        <v>-16</v>
      </c>
    </row>
    <row r="226" spans="8:13" ht="15.75">
      <c r="H226" s="98"/>
      <c r="I226" s="97"/>
      <c r="J226" s="97"/>
      <c r="K226" s="72"/>
      <c r="L226" s="72"/>
      <c r="M226" s="72"/>
    </row>
    <row r="227" spans="1:13" ht="15.75">
      <c r="A227" s="151" t="s">
        <v>83</v>
      </c>
      <c r="B227" s="12"/>
      <c r="C227" s="12"/>
      <c r="H227" s="98"/>
      <c r="I227" s="98"/>
      <c r="J227" s="98"/>
      <c r="K227" s="72"/>
      <c r="L227" s="72"/>
      <c r="M227" s="72"/>
    </row>
    <row r="228" spans="1:13" ht="15.75">
      <c r="A228" s="52" t="s">
        <v>6</v>
      </c>
      <c r="H228" s="89">
        <f>'[1]OP5 Sort'!B122</f>
        <v>2346</v>
      </c>
      <c r="I228" s="89">
        <f>'[1]OP5 Sort'!C122</f>
        <v>2373</v>
      </c>
      <c r="J228" s="89">
        <f>'[1]OP5 Sort'!D122</f>
        <v>2405</v>
      </c>
      <c r="K228" s="89">
        <f>'[1]OP5 Sort'!E122</f>
        <v>2424</v>
      </c>
      <c r="L228" s="89">
        <f>J228-I228</f>
        <v>32</v>
      </c>
      <c r="M228" s="89">
        <f>K228-J228</f>
        <v>19</v>
      </c>
    </row>
    <row r="229" spans="1:13" ht="15.75">
      <c r="A229" s="52" t="s">
        <v>7</v>
      </c>
      <c r="H229" s="90">
        <f>'[1]OP5 Sort'!B123</f>
        <v>56</v>
      </c>
      <c r="I229" s="90">
        <f>'[1]OP5 Sort'!C123</f>
        <v>59</v>
      </c>
      <c r="J229" s="90">
        <f>'[1]OP5 Sort'!D123</f>
        <v>59</v>
      </c>
      <c r="K229" s="90">
        <f>'[1]OP5 Sort'!E123</f>
        <v>59</v>
      </c>
      <c r="L229" s="90">
        <f>J229-I229</f>
        <v>0</v>
      </c>
      <c r="M229" s="90">
        <f>K229-J229</f>
        <v>0</v>
      </c>
    </row>
    <row r="230" spans="4:13" ht="15.75">
      <c r="D230" s="1" t="s">
        <v>8</v>
      </c>
      <c r="H230" s="89">
        <f aca="true" t="shared" si="2" ref="H230:M230">SUM(H228:H229)</f>
        <v>2402</v>
      </c>
      <c r="I230" s="89">
        <f t="shared" si="2"/>
        <v>2432</v>
      </c>
      <c r="J230" s="89">
        <f t="shared" si="2"/>
        <v>2464</v>
      </c>
      <c r="K230" s="89">
        <f t="shared" si="2"/>
        <v>2483</v>
      </c>
      <c r="L230" s="89">
        <f t="shared" si="2"/>
        <v>32</v>
      </c>
      <c r="M230" s="89">
        <f t="shared" si="2"/>
        <v>19</v>
      </c>
    </row>
    <row r="231" spans="1:13" ht="18.75">
      <c r="A231" s="52" t="s">
        <v>10</v>
      </c>
      <c r="H231" s="91">
        <f>'[1]OP5 Sort'!B127</f>
        <v>84</v>
      </c>
      <c r="I231" s="91">
        <f>'[1]OP5 Sort'!C127</f>
        <v>98</v>
      </c>
      <c r="J231" s="91">
        <f>'[1]OP5 Sort'!D127</f>
        <v>93</v>
      </c>
      <c r="K231" s="91">
        <f>'[1]OP5 Sort'!E127</f>
        <v>93</v>
      </c>
      <c r="L231" s="90">
        <f>J231-I231</f>
        <v>-5</v>
      </c>
      <c r="M231" s="90">
        <f>K231-J231</f>
        <v>0</v>
      </c>
    </row>
    <row r="232" spans="4:13" ht="15.75">
      <c r="D232" s="1" t="s">
        <v>11</v>
      </c>
      <c r="H232" s="89">
        <f aca="true" t="shared" si="3" ref="H232:M232">H230+H231</f>
        <v>2486</v>
      </c>
      <c r="I232" s="89">
        <f t="shared" si="3"/>
        <v>2530</v>
      </c>
      <c r="J232" s="89">
        <f t="shared" si="3"/>
        <v>2557</v>
      </c>
      <c r="K232" s="89">
        <f t="shared" si="3"/>
        <v>2576</v>
      </c>
      <c r="L232" s="89">
        <f t="shared" si="3"/>
        <v>27</v>
      </c>
      <c r="M232" s="89">
        <f t="shared" si="3"/>
        <v>19</v>
      </c>
    </row>
    <row r="233" spans="8:13" ht="15.75">
      <c r="H233" s="92"/>
      <c r="I233" s="92"/>
      <c r="J233" s="92"/>
      <c r="K233" s="92"/>
      <c r="L233" s="92"/>
      <c r="M233" s="92"/>
    </row>
    <row r="234" spans="1:13" ht="15.75">
      <c r="A234" s="52" t="s">
        <v>29</v>
      </c>
      <c r="H234" s="92">
        <f>'[1]OP5 Sort'!B132</f>
        <v>0</v>
      </c>
      <c r="I234" s="92">
        <f>'[1]OP5 Sort'!C132</f>
        <v>0</v>
      </c>
      <c r="J234" s="92">
        <f>'[1]OP5 Sort'!D132</f>
        <v>0</v>
      </c>
      <c r="K234" s="92">
        <f>'[1]OP5 Sort'!E132</f>
        <v>0</v>
      </c>
      <c r="L234" s="89">
        <f>J234-I234</f>
        <v>0</v>
      </c>
      <c r="M234" s="89">
        <f>K234-J234</f>
        <v>0</v>
      </c>
    </row>
    <row r="235" spans="8:13" ht="15.75">
      <c r="H235" s="97"/>
      <c r="I235" s="97"/>
      <c r="J235" s="52"/>
      <c r="K235" s="72"/>
      <c r="L235" s="72"/>
      <c r="M235" s="72"/>
    </row>
    <row r="236" spans="1:13" ht="18" customHeight="1">
      <c r="A236" s="151" t="s">
        <v>85</v>
      </c>
      <c r="B236" s="12"/>
      <c r="C236" s="12"/>
      <c r="H236" s="97"/>
      <c r="I236" s="97"/>
      <c r="J236" s="52"/>
      <c r="K236" s="72"/>
      <c r="L236" s="72"/>
      <c r="M236" s="72"/>
    </row>
    <row r="237" spans="1:13" ht="15.75">
      <c r="A237" s="52" t="s">
        <v>3</v>
      </c>
      <c r="H237" s="100">
        <f>'[2]Avg S'!C108</f>
        <v>686</v>
      </c>
      <c r="I237" s="100">
        <f>'[2]Avg S'!D108</f>
        <v>659</v>
      </c>
      <c r="J237" s="100">
        <f>'[2]Avg S'!E108</f>
        <v>638.5</v>
      </c>
      <c r="K237" s="100">
        <f>'[2]Avg S'!F108</f>
        <v>622</v>
      </c>
      <c r="L237" s="101">
        <f>J237-I237</f>
        <v>-20.5</v>
      </c>
      <c r="M237" s="101">
        <f>K237-J237</f>
        <v>-16.5</v>
      </c>
    </row>
    <row r="238" spans="1:13" ht="15.75">
      <c r="A238" s="52" t="s">
        <v>4</v>
      </c>
      <c r="H238" s="158">
        <f>'[2]Avg S'!C109</f>
        <v>1971</v>
      </c>
      <c r="I238" s="158">
        <f>'[2]Avg S'!D109</f>
        <v>1941.5</v>
      </c>
      <c r="J238" s="158">
        <f>'[2]Avg S'!E109</f>
        <v>1939.5</v>
      </c>
      <c r="K238" s="158">
        <f>'[2]Avg S'!F109</f>
        <v>1900</v>
      </c>
      <c r="L238" s="123">
        <f>J238-I238</f>
        <v>-2</v>
      </c>
      <c r="M238" s="123">
        <f>K238-J238</f>
        <v>-39.5</v>
      </c>
    </row>
    <row r="239" spans="4:13" ht="15.75">
      <c r="D239" s="1" t="s">
        <v>9</v>
      </c>
      <c r="H239" s="100">
        <f aca="true" t="shared" si="4" ref="H239:M239">SUM(H237:H238)</f>
        <v>2657</v>
      </c>
      <c r="I239" s="100">
        <f t="shared" si="4"/>
        <v>2600.5</v>
      </c>
      <c r="J239" s="100">
        <f t="shared" si="4"/>
        <v>2578</v>
      </c>
      <c r="K239" s="101">
        <f t="shared" si="4"/>
        <v>2522</v>
      </c>
      <c r="L239" s="101">
        <f t="shared" si="4"/>
        <v>-22.5</v>
      </c>
      <c r="M239" s="101">
        <f t="shared" si="4"/>
        <v>-56</v>
      </c>
    </row>
    <row r="240" spans="8:13" ht="15.75">
      <c r="H240" s="97"/>
      <c r="I240" s="97"/>
      <c r="J240" s="52"/>
      <c r="K240" s="72"/>
      <c r="L240" s="72"/>
      <c r="M240" s="72"/>
    </row>
    <row r="241" spans="1:13" ht="15.75">
      <c r="A241" s="151" t="s">
        <v>82</v>
      </c>
      <c r="H241" s="98"/>
      <c r="I241" s="98"/>
      <c r="J241" s="52"/>
      <c r="K241" s="72"/>
      <c r="L241" s="72"/>
      <c r="M241" s="72"/>
    </row>
    <row r="242" spans="1:13" ht="15.75">
      <c r="A242" s="52" t="s">
        <v>6</v>
      </c>
      <c r="H242" s="89">
        <f>'[1]OP5 Sort'!K122</f>
        <v>2404</v>
      </c>
      <c r="I242" s="89">
        <f>'[1]OP5 Sort'!L122</f>
        <v>2220</v>
      </c>
      <c r="J242" s="89">
        <f>'[1]OP5 Sort'!M122</f>
        <v>2306</v>
      </c>
      <c r="K242" s="89">
        <f>'[1]OP5 Sort'!N122</f>
        <v>2323</v>
      </c>
      <c r="L242" s="89">
        <f>J242-I242</f>
        <v>86</v>
      </c>
      <c r="M242" s="89">
        <f>K242-J242</f>
        <v>17</v>
      </c>
    </row>
    <row r="243" spans="1:13" ht="15.75">
      <c r="A243" s="52" t="s">
        <v>7</v>
      </c>
      <c r="H243" s="90">
        <f>'[1]OP5 Sort'!K123</f>
        <v>56</v>
      </c>
      <c r="I243" s="90">
        <f>'[1]OP5 Sort'!L123</f>
        <v>52</v>
      </c>
      <c r="J243" s="90">
        <f>'[1]OP5 Sort'!M123</f>
        <v>52</v>
      </c>
      <c r="K243" s="90">
        <f>'[1]OP5 Sort'!N123</f>
        <v>52</v>
      </c>
      <c r="L243" s="90">
        <f>J243-I243</f>
        <v>0</v>
      </c>
      <c r="M243" s="90">
        <f>K243-J243</f>
        <v>0</v>
      </c>
    </row>
    <row r="244" spans="4:13" ht="15.75">
      <c r="D244" s="1" t="s">
        <v>8</v>
      </c>
      <c r="H244" s="89">
        <f aca="true" t="shared" si="5" ref="H244:M244">SUM(H242:H243)</f>
        <v>2460</v>
      </c>
      <c r="I244" s="89">
        <f t="shared" si="5"/>
        <v>2272</v>
      </c>
      <c r="J244" s="89">
        <f t="shared" si="5"/>
        <v>2358</v>
      </c>
      <c r="K244" s="89">
        <f t="shared" si="5"/>
        <v>2375</v>
      </c>
      <c r="L244" s="89">
        <f t="shared" si="5"/>
        <v>86</v>
      </c>
      <c r="M244" s="89">
        <f t="shared" si="5"/>
        <v>17</v>
      </c>
    </row>
    <row r="245" spans="1:13" ht="15.75">
      <c r="A245" s="52" t="s">
        <v>10</v>
      </c>
      <c r="H245" s="90">
        <f>'[1]OP5 Sort'!K127</f>
        <v>84</v>
      </c>
      <c r="I245" s="90">
        <f>'[1]OP5 Sort'!L127</f>
        <v>98</v>
      </c>
      <c r="J245" s="90">
        <f>'[1]OP5 Sort'!M127</f>
        <v>96</v>
      </c>
      <c r="K245" s="90">
        <f>'[1]OP5 Sort'!N127</f>
        <v>94</v>
      </c>
      <c r="L245" s="90">
        <f>J245-I245</f>
        <v>-2</v>
      </c>
      <c r="M245" s="90">
        <f>K245-J245</f>
        <v>-2</v>
      </c>
    </row>
    <row r="246" spans="4:13" ht="15.75">
      <c r="D246" s="1" t="s">
        <v>11</v>
      </c>
      <c r="H246" s="89">
        <f aca="true" t="shared" si="6" ref="H246:M246">H244+H245</f>
        <v>2544</v>
      </c>
      <c r="I246" s="89">
        <f t="shared" si="6"/>
        <v>2370</v>
      </c>
      <c r="J246" s="89">
        <f t="shared" si="6"/>
        <v>2454</v>
      </c>
      <c r="K246" s="89">
        <f t="shared" si="6"/>
        <v>2469</v>
      </c>
      <c r="L246" s="89">
        <f t="shared" si="6"/>
        <v>84</v>
      </c>
      <c r="M246" s="89">
        <f t="shared" si="6"/>
        <v>15</v>
      </c>
    </row>
    <row r="247" spans="8:13" ht="15.75">
      <c r="H247" s="92"/>
      <c r="I247" s="92"/>
      <c r="J247" s="92"/>
      <c r="K247" s="92"/>
      <c r="L247" s="92"/>
      <c r="M247" s="92"/>
    </row>
    <row r="248" spans="1:13" ht="15.75">
      <c r="A248" s="52" t="s">
        <v>29</v>
      </c>
      <c r="H248" s="92">
        <f>'[1]OP5 Sort'!K132</f>
        <v>0</v>
      </c>
      <c r="I248" s="92">
        <f>'[1]OP5 Sort'!L132</f>
        <v>0</v>
      </c>
      <c r="J248" s="92">
        <f>'[1]OP5 Sort'!M132</f>
        <v>0</v>
      </c>
      <c r="K248" s="92">
        <f>'[1]OP5 Sort'!N132</f>
        <v>0</v>
      </c>
      <c r="L248" s="89">
        <f>J248-I248</f>
        <v>0</v>
      </c>
      <c r="M248" s="89">
        <f>K248-J248</f>
        <v>0</v>
      </c>
    </row>
    <row r="249" spans="8:13" ht="15.75">
      <c r="H249" s="92"/>
      <c r="I249" s="92"/>
      <c r="J249" s="92"/>
      <c r="K249" s="92"/>
      <c r="L249" s="89"/>
      <c r="M249" s="89"/>
    </row>
    <row r="250" spans="1:13" ht="15.75">
      <c r="A250" s="86" t="s">
        <v>181</v>
      </c>
      <c r="H250" s="146">
        <f>IF('[6]Summary Total'!G75=0,0,'[6]Summary Total'!G75/'[7]DHP Total OP-5'!K133)</f>
        <v>59.493317610062896</v>
      </c>
      <c r="I250" s="146">
        <f>IF('[6]Summary Total'!H75=0,0,'[6]Summary Total'!H75/'[7]DHP Total OP-5'!L133)</f>
        <v>60.832489451476796</v>
      </c>
      <c r="J250" s="146">
        <f>IF('[6]Summary Total'!I75=0,0,'[6]Summary Total'!I75/'[7]DHP Total OP-5'!M133)</f>
        <v>62.36185819070904</v>
      </c>
      <c r="K250" s="146">
        <f>IF('[6]Summary Total'!J75=0,0,'[6]Summary Total'!J75/'[7]DHP Total OP-5'!N133)</f>
        <v>64.97286350749292</v>
      </c>
      <c r="L250" s="89"/>
      <c r="M250" s="89"/>
    </row>
    <row r="251" spans="7:13" ht="15.75">
      <c r="G251" s="52"/>
      <c r="H251" s="96"/>
      <c r="I251" s="96"/>
      <c r="J251" s="96"/>
      <c r="K251" s="124"/>
      <c r="L251" s="101"/>
      <c r="M251" s="101"/>
    </row>
    <row r="252" spans="1:13" ht="16.5" hidden="1">
      <c r="A252" s="88" t="s">
        <v>133</v>
      </c>
      <c r="B252" s="88"/>
      <c r="C252" s="88"/>
      <c r="D252" s="88"/>
      <c r="E252" s="88"/>
      <c r="F252" s="88"/>
      <c r="G252" s="88"/>
      <c r="H252" s="95" t="s">
        <v>118</v>
      </c>
      <c r="I252" s="95" t="s">
        <v>119</v>
      </c>
      <c r="J252" s="95" t="s">
        <v>120</v>
      </c>
      <c r="K252" s="95" t="s">
        <v>121</v>
      </c>
      <c r="L252" s="92"/>
      <c r="M252" s="93"/>
    </row>
    <row r="253" spans="1:13" ht="15.75" hidden="1">
      <c r="A253" s="86" t="s">
        <v>122</v>
      </c>
      <c r="B253" s="86"/>
      <c r="C253" s="86"/>
      <c r="D253" s="86"/>
      <c r="E253" s="86"/>
      <c r="F253" s="86"/>
      <c r="G253" s="86"/>
      <c r="H253" s="92">
        <f>'[3]DHP 06 PB O&amp;M'!K88</f>
        <v>1214686</v>
      </c>
      <c r="I253" s="92">
        <f>'[3]DHP 06 PB O&amp;M'!L88</f>
        <v>1183811</v>
      </c>
      <c r="J253" s="92">
        <f>'[3]DHP 06 PB O&amp;M'!M88</f>
        <v>1196597</v>
      </c>
      <c r="K253" s="92">
        <f>'[3]DHP 06 PB O&amp;M'!N88</f>
        <v>1201746</v>
      </c>
      <c r="L253" s="92"/>
      <c r="M253" s="93"/>
    </row>
    <row r="254" spans="1:13" ht="15.75" hidden="1">
      <c r="A254" s="86" t="s">
        <v>48</v>
      </c>
      <c r="B254" s="86"/>
      <c r="C254" s="86"/>
      <c r="D254" s="86"/>
      <c r="E254" s="86"/>
      <c r="F254" s="86"/>
      <c r="G254" s="86"/>
      <c r="H254" s="92">
        <f>'[2]ES'!G110</f>
        <v>2488</v>
      </c>
      <c r="I254" s="92">
        <f>'[2]ES'!H110</f>
        <v>2473</v>
      </c>
      <c r="J254" s="92">
        <f>'[2]ES'!I110</f>
        <v>2456</v>
      </c>
      <c r="K254" s="92">
        <f>'[2]ES'!J110</f>
        <v>2422</v>
      </c>
      <c r="L254" s="92"/>
      <c r="M254" s="93"/>
    </row>
    <row r="255" spans="1:13" ht="15.75" hidden="1">
      <c r="A255" s="86" t="s">
        <v>49</v>
      </c>
      <c r="B255" s="86"/>
      <c r="C255" s="86"/>
      <c r="D255" s="86"/>
      <c r="E255" s="86"/>
      <c r="F255" s="86"/>
      <c r="G255" s="86"/>
      <c r="H255" s="92">
        <f>'[1]OP5 Sort'!O131</f>
        <v>2496</v>
      </c>
      <c r="I255" s="92">
        <f>'[1]OP5 Sort'!P131</f>
        <v>2512</v>
      </c>
      <c r="J255" s="92">
        <f>'[1]OP5 Sort'!Q131</f>
        <v>2532</v>
      </c>
      <c r="K255" s="92">
        <f>'[1]OP5 Sort'!R131</f>
        <v>2568</v>
      </c>
      <c r="L255" s="92"/>
      <c r="M255" s="93"/>
    </row>
    <row r="256" spans="1:13" ht="15.75" hidden="1">
      <c r="A256" s="86"/>
      <c r="B256" s="86"/>
      <c r="C256" s="86"/>
      <c r="D256" s="86"/>
      <c r="E256" s="86"/>
      <c r="F256" s="86"/>
      <c r="G256" s="86"/>
      <c r="H256" s="92"/>
      <c r="I256" s="92"/>
      <c r="J256" s="92"/>
      <c r="K256" s="92"/>
      <c r="L256" s="92"/>
      <c r="M256" s="93"/>
    </row>
    <row r="257" spans="1:13" ht="15.75" hidden="1">
      <c r="A257" s="86" t="s">
        <v>181</v>
      </c>
      <c r="B257" s="86"/>
      <c r="C257" s="86"/>
      <c r="D257" s="86"/>
      <c r="E257" s="86"/>
      <c r="F257" s="86"/>
      <c r="G257" s="86"/>
      <c r="H257" s="146">
        <f>IF('[6]Summary Total'!K75=0,0,'[6]Summary Total'!K75/'[7]DHP Total OP-5'!O133)</f>
        <v>66.57398076923076</v>
      </c>
      <c r="I257" s="146">
        <f>IF('[6]Summary Total'!L75=0,0,'[6]Summary Total'!L75/'[7]DHP Total OP-5'!P133)</f>
        <v>68.337761977707</v>
      </c>
      <c r="J257" s="146">
        <f>IF('[6]Summary Total'!M75=0,0,'[6]Summary Total'!M75/'[7]DHP Total OP-5'!Q133)</f>
        <v>68.9603746540379</v>
      </c>
      <c r="K257" s="146">
        <f>IF('[6]Summary Total'!N75=0,0,'[6]Summary Total'!N75/'[7]DHP Total OP-5'!R133)</f>
        <v>69.20811604453914</v>
      </c>
      <c r="L257" s="92"/>
      <c r="M257" s="93"/>
    </row>
    <row r="258" spans="1:13" ht="15.75">
      <c r="A258" s="86"/>
      <c r="B258" s="19"/>
      <c r="C258" s="19"/>
      <c r="D258" s="19"/>
      <c r="E258" s="19"/>
      <c r="F258" s="19"/>
      <c r="G258" s="19"/>
      <c r="H258" s="54"/>
      <c r="I258" s="54"/>
      <c r="J258" s="54"/>
      <c r="K258" s="54"/>
      <c r="L258" s="55"/>
      <c r="M258" s="56"/>
    </row>
    <row r="259" spans="1:13" ht="16.5" hidden="1">
      <c r="A259" s="88" t="s">
        <v>146</v>
      </c>
      <c r="B259" s="86"/>
      <c r="C259" s="86"/>
      <c r="D259" s="86"/>
      <c r="E259" s="86"/>
      <c r="F259" s="86"/>
      <c r="G259" s="86"/>
      <c r="H259" s="128"/>
      <c r="I259" s="128"/>
      <c r="J259" s="128"/>
      <c r="K259" s="128"/>
      <c r="L259" s="92"/>
      <c r="M259" s="93"/>
    </row>
    <row r="260" spans="1:12" ht="16.5" hidden="1">
      <c r="A260" s="86"/>
      <c r="C260" s="86"/>
      <c r="D260" s="86"/>
      <c r="E260" s="86"/>
      <c r="F260" s="86"/>
      <c r="G260" s="52"/>
      <c r="I260" s="130"/>
      <c r="J260" s="130" t="s">
        <v>126</v>
      </c>
      <c r="K260" s="87"/>
      <c r="L260" s="87"/>
    </row>
    <row r="261" spans="1:12" ht="16.5" hidden="1">
      <c r="A261" s="86"/>
      <c r="C261" s="52"/>
      <c r="D261" s="86"/>
      <c r="E261" s="86"/>
      <c r="F261" s="86"/>
      <c r="G261" s="52"/>
      <c r="H261" s="132" t="s">
        <v>141</v>
      </c>
      <c r="I261" s="130" t="s">
        <v>140</v>
      </c>
      <c r="J261" s="130" t="s">
        <v>127</v>
      </c>
      <c r="K261" s="87" t="s">
        <v>128</v>
      </c>
      <c r="L261" s="87" t="s">
        <v>129</v>
      </c>
    </row>
    <row r="262" spans="1:12" ht="16.5" hidden="1">
      <c r="A262" s="86"/>
      <c r="C262" s="86"/>
      <c r="D262" s="86"/>
      <c r="E262" s="86"/>
      <c r="F262" s="86"/>
      <c r="G262" s="52"/>
      <c r="H262" s="131" t="s">
        <v>0</v>
      </c>
      <c r="I262" s="131" t="s">
        <v>0</v>
      </c>
      <c r="J262" s="131" t="s">
        <v>130</v>
      </c>
      <c r="K262" s="95" t="s">
        <v>131</v>
      </c>
      <c r="L262" s="95" t="s">
        <v>131</v>
      </c>
    </row>
    <row r="263" spans="1:12" ht="15.75" hidden="1">
      <c r="A263" s="86"/>
      <c r="G263" s="86" t="s">
        <v>123</v>
      </c>
      <c r="H263" s="72">
        <f>+H62</f>
        <v>1042497</v>
      </c>
      <c r="I263" s="72">
        <f>+K62</f>
        <v>1200513</v>
      </c>
      <c r="J263" s="72">
        <f>'[5]BOS Summary'!$D$81</f>
        <v>2652</v>
      </c>
      <c r="K263" s="9">
        <f>'[5]BOS Summary'!$F$81</f>
        <v>20474.621860000003</v>
      </c>
      <c r="L263" s="9">
        <f>'[5]BOS Summary'!$G$81</f>
        <v>134889.975672424</v>
      </c>
    </row>
    <row r="264" spans="1:12" ht="15.75" hidden="1">
      <c r="A264" s="86"/>
      <c r="G264" s="86" t="s">
        <v>124</v>
      </c>
      <c r="H264" s="129">
        <f>+I263</f>
        <v>1200513</v>
      </c>
      <c r="I264" s="129">
        <f>+L62</f>
        <v>1147383</v>
      </c>
      <c r="J264" s="129">
        <f>'[5]BOS Summary'!$M$81</f>
        <v>0</v>
      </c>
      <c r="K264" s="72">
        <f>'[5]BOS Summary'!$O$81</f>
        <v>24335.59208433212</v>
      </c>
      <c r="L264" s="9">
        <f>'[5]BOS Summary'!$P$81</f>
        <v>-77466.14418864473</v>
      </c>
    </row>
    <row r="265" spans="1:12" ht="15.75" hidden="1">
      <c r="A265" s="86"/>
      <c r="G265" s="86" t="s">
        <v>125</v>
      </c>
      <c r="H265" s="129">
        <f>+I264</f>
        <v>1147383</v>
      </c>
      <c r="I265" s="129">
        <f>+M62</f>
        <v>1194553</v>
      </c>
      <c r="J265" s="129">
        <f>'[5]BOS Summary'!$V$81</f>
        <v>-725</v>
      </c>
      <c r="K265" s="129">
        <f>'[5]BOS Summary'!$X$81</f>
        <v>18885.15425987776</v>
      </c>
      <c r="L265" s="9">
        <f>'[5]BOS Summary'!$Y$81</f>
        <v>29008.934716173393</v>
      </c>
    </row>
    <row r="266" spans="1:11" ht="15.75">
      <c r="A266" s="86"/>
      <c r="C266" s="86"/>
      <c r="D266" s="86"/>
      <c r="E266" s="86"/>
      <c r="F266" s="86"/>
      <c r="G266" s="52"/>
      <c r="H266" s="126"/>
      <c r="I266" s="126"/>
      <c r="J266" s="127"/>
      <c r="K266" s="127"/>
    </row>
    <row r="267" spans="1:13" s="4" customFormat="1" ht="16.5" hidden="1">
      <c r="A267" s="80" t="s">
        <v>74</v>
      </c>
      <c r="C267" s="35"/>
      <c r="D267" s="35"/>
      <c r="E267" s="35"/>
      <c r="F267" s="35"/>
      <c r="G267" s="35"/>
      <c r="H267" s="37" t="s">
        <v>43</v>
      </c>
      <c r="I267" s="40" t="s">
        <v>44</v>
      </c>
      <c r="J267" s="40" t="s">
        <v>45</v>
      </c>
      <c r="K267" s="40" t="s">
        <v>46</v>
      </c>
      <c r="L267" s="35"/>
      <c r="M267" s="35"/>
    </row>
    <row r="268" spans="1:11" ht="16.5" hidden="1">
      <c r="A268" s="58"/>
      <c r="B268" s="9"/>
      <c r="C268" s="9"/>
      <c r="D268" s="9"/>
      <c r="E268" s="9"/>
      <c r="F268" s="9"/>
      <c r="G268" s="9"/>
      <c r="H268" s="9"/>
      <c r="I268" s="20"/>
      <c r="J268" s="20"/>
      <c r="K268" s="20"/>
    </row>
    <row r="269" spans="2:11" ht="15.75" hidden="1">
      <c r="B269" s="9"/>
      <c r="C269" s="9" t="s">
        <v>47</v>
      </c>
      <c r="D269" s="9"/>
      <c r="E269" s="9"/>
      <c r="F269" s="9"/>
      <c r="G269" s="9"/>
      <c r="H269" s="9">
        <v>1198871.701258007</v>
      </c>
      <c r="I269" s="9">
        <v>1241281.977320329</v>
      </c>
      <c r="J269" s="9">
        <v>1270032.5330189003</v>
      </c>
      <c r="K269" s="9">
        <v>1286534.0981448686</v>
      </c>
    </row>
    <row r="270" spans="2:11" ht="15.75" hidden="1">
      <c r="B270" s="9"/>
      <c r="C270" s="9" t="s">
        <v>48</v>
      </c>
      <c r="D270" s="9"/>
      <c r="E270" s="9"/>
      <c r="F270" s="9"/>
      <c r="G270" s="9"/>
      <c r="H270" s="9">
        <v>2748</v>
      </c>
      <c r="I270" s="9">
        <v>2748</v>
      </c>
      <c r="J270" s="9">
        <v>2748</v>
      </c>
      <c r="K270" s="9">
        <v>2748</v>
      </c>
    </row>
    <row r="271" spans="2:11" ht="15.75" hidden="1">
      <c r="B271" s="9"/>
      <c r="C271" s="9" t="s">
        <v>5</v>
      </c>
      <c r="D271" s="9"/>
      <c r="E271" s="9"/>
      <c r="F271" s="9"/>
      <c r="G271" s="9"/>
      <c r="H271" s="9">
        <f>'[1]OP5 Sort'!F131</f>
        <v>2603</v>
      </c>
      <c r="I271" s="20">
        <f>'[1]OP5 Sort'!G131</f>
        <v>2620</v>
      </c>
      <c r="J271" s="20">
        <f>'[1]OP5 Sort'!H131</f>
        <v>2640</v>
      </c>
      <c r="K271" s="20">
        <f>'[1]OP5 Sort'!I131</f>
        <v>2676</v>
      </c>
    </row>
    <row r="272" spans="2:11" ht="15.75" hidden="1">
      <c r="B272" s="9"/>
      <c r="C272" s="9" t="s">
        <v>49</v>
      </c>
      <c r="D272" s="9"/>
      <c r="E272" s="9"/>
      <c r="F272" s="9"/>
      <c r="G272" s="9"/>
      <c r="H272" s="9">
        <f>'[1]OP5 Sort'!O131</f>
        <v>2496</v>
      </c>
      <c r="I272" s="20">
        <f>'[1]OP5 Sort'!P131</f>
        <v>2512</v>
      </c>
      <c r="J272" s="20">
        <f>'[1]OP5 Sort'!Q131</f>
        <v>2532</v>
      </c>
      <c r="K272" s="20">
        <f>'[1]OP5 Sort'!R131</f>
        <v>2568</v>
      </c>
    </row>
    <row r="273" spans="2:12" ht="15.75">
      <c r="B273" s="9"/>
      <c r="C273" s="9"/>
      <c r="D273" s="9"/>
      <c r="E273" s="9"/>
      <c r="F273" s="9"/>
      <c r="G273" s="9"/>
      <c r="H273" s="9"/>
      <c r="I273" s="9"/>
      <c r="J273" s="20"/>
      <c r="K273" s="20"/>
      <c r="L273" s="20"/>
    </row>
    <row r="274" spans="9:12" ht="15.75">
      <c r="I274" s="10"/>
      <c r="J274" s="10"/>
      <c r="K274" s="20"/>
      <c r="L274" s="20"/>
    </row>
    <row r="275" spans="9:12" ht="15.75">
      <c r="I275" s="10"/>
      <c r="J275" s="10"/>
      <c r="K275" s="20"/>
      <c r="L275" s="20"/>
    </row>
    <row r="276" spans="9:12" ht="15.75">
      <c r="I276" s="10"/>
      <c r="J276" s="10"/>
      <c r="K276" s="20"/>
      <c r="L276" s="20"/>
    </row>
    <row r="277" spans="9:12" ht="15.75">
      <c r="I277" s="10"/>
      <c r="J277" s="10"/>
      <c r="K277" s="20"/>
      <c r="L277" s="20"/>
    </row>
    <row r="278" spans="9:12" ht="15.75">
      <c r="I278" s="10"/>
      <c r="J278" s="10"/>
      <c r="K278" s="20"/>
      <c r="L278" s="20"/>
    </row>
    <row r="279" spans="9:12" ht="15.75">
      <c r="I279" s="10"/>
      <c r="J279" s="10"/>
      <c r="K279" s="20"/>
      <c r="L279" s="20"/>
    </row>
    <row r="285" ht="15.75">
      <c r="B285" s="13"/>
    </row>
    <row r="287" ht="15.75">
      <c r="B287" s="13"/>
    </row>
    <row r="288" ht="15.75">
      <c r="C288" s="13"/>
    </row>
    <row r="297" ht="15.75">
      <c r="B297" s="13"/>
    </row>
    <row r="301" spans="4:10" ht="15" customHeight="1">
      <c r="D301" s="6"/>
      <c r="E301" s="6"/>
      <c r="F301" s="6"/>
      <c r="G301" s="6"/>
      <c r="H301" s="6"/>
      <c r="I301" s="6"/>
      <c r="J301" s="6"/>
    </row>
    <row r="302" spans="4:10" ht="15" customHeight="1">
      <c r="D302" s="6"/>
      <c r="E302" s="6"/>
      <c r="F302" s="6"/>
      <c r="G302" s="6"/>
      <c r="H302" s="6"/>
      <c r="I302" s="6"/>
      <c r="J302" s="6"/>
    </row>
    <row r="303" spans="4:10" ht="15" customHeight="1">
      <c r="D303" s="6"/>
      <c r="E303" s="6"/>
      <c r="F303" s="6"/>
      <c r="G303" s="6"/>
      <c r="H303" s="6"/>
      <c r="I303" s="6"/>
      <c r="J303" s="6"/>
    </row>
    <row r="304" spans="4:10" ht="15" customHeight="1">
      <c r="D304" s="6"/>
      <c r="E304" s="6"/>
      <c r="F304" s="6"/>
      <c r="G304" s="6"/>
      <c r="H304" s="6"/>
      <c r="I304" s="6"/>
      <c r="J304" s="6"/>
    </row>
  </sheetData>
  <mergeCells count="51">
    <mergeCell ref="F182:J182"/>
    <mergeCell ref="L163:M163"/>
    <mergeCell ref="E103:J103"/>
    <mergeCell ref="E105:J105"/>
    <mergeCell ref="F161:J161"/>
    <mergeCell ref="C138:J138"/>
    <mergeCell ref="F153:J153"/>
    <mergeCell ref="F180:J180"/>
    <mergeCell ref="C143:F143"/>
    <mergeCell ref="F175:J175"/>
    <mergeCell ref="F202:J202"/>
    <mergeCell ref="F208:J208"/>
    <mergeCell ref="L186:M186"/>
    <mergeCell ref="F197:J197"/>
    <mergeCell ref="F203:J203"/>
    <mergeCell ref="F199:J199"/>
    <mergeCell ref="F200:J200"/>
    <mergeCell ref="F201:J201"/>
    <mergeCell ref="F204:J204"/>
    <mergeCell ref="A31:M32"/>
    <mergeCell ref="L44:M44"/>
    <mergeCell ref="F117:J117"/>
    <mergeCell ref="L128:M128"/>
    <mergeCell ref="F115:J115"/>
    <mergeCell ref="L85:M85"/>
    <mergeCell ref="A8:M11"/>
    <mergeCell ref="A23:M26"/>
    <mergeCell ref="A5:M7"/>
    <mergeCell ref="A17:M19"/>
    <mergeCell ref="A20:M21"/>
    <mergeCell ref="A12:M16"/>
    <mergeCell ref="A28:M29"/>
    <mergeCell ref="F198:J198"/>
    <mergeCell ref="F181:J181"/>
    <mergeCell ref="F155:J155"/>
    <mergeCell ref="F156:J156"/>
    <mergeCell ref="F176:J176"/>
    <mergeCell ref="F157:J157"/>
    <mergeCell ref="F179:J179"/>
    <mergeCell ref="F177:J177"/>
    <mergeCell ref="F158:J158"/>
    <mergeCell ref="F211:J211"/>
    <mergeCell ref="F112:J112"/>
    <mergeCell ref="F169:J169"/>
    <mergeCell ref="F147:J147"/>
    <mergeCell ref="F159:J159"/>
    <mergeCell ref="F160:J160"/>
    <mergeCell ref="F183:J183"/>
    <mergeCell ref="F178:J178"/>
    <mergeCell ref="F171:J171"/>
    <mergeCell ref="F168:J168"/>
  </mergeCells>
  <printOptions horizontalCentered="1"/>
  <pageMargins left="0.78" right="0.73" top="1.42" bottom="0.78" header="0.8" footer="0.5"/>
  <pageSetup fitToHeight="8" horizontalDpi="600" verticalDpi="600" orientation="landscape" scale="50" r:id="rId3"/>
  <headerFooter alignWithMargins="0">
    <oddHeader>&amp;C&amp;"Courier New,Bold"&amp;12Defense Health Program
Fiscal Year (FY) 2006/2007 Budget Estimate  
Operations and Maintenance
Base Operations/ Communications
</oddHeader>
    <oddFooter xml:space="preserve">&amp;R&amp;"Courier New,Bold"&amp;12Exhibit OP-5 Base Operations/Communications
(Page &amp;P of &amp;N)      </oddFooter>
  </headerFooter>
  <rowBreaks count="6" manualBreakCount="6">
    <brk id="41" max="12" man="1"/>
    <brk id="84" max="12" man="1"/>
    <brk id="127" max="12" man="1"/>
    <brk id="162" max="12" man="1"/>
    <brk id="185" max="12" man="1"/>
    <brk id="214" max="12" man="1"/>
  </rowBreaks>
  <ignoredErrors>
    <ignoredError sqref="B48:B61 B90" numberStoredAsText="1"/>
    <ignoredError sqref="L231:M234 H251:K252 L228:M229 L242:M243 L251:M255 H246:K247 L245:M248 H264:I265 H232:K233 H230:K230 H244:K244" unlockedFormula="1"/>
    <ignoredError sqref="M244 M230" formula="1"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DoD - Health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dhofflin</dc:creator>
  <cp:keywords/>
  <dc:description/>
  <cp:lastModifiedBy>njohnson</cp:lastModifiedBy>
  <cp:lastPrinted>2005-02-22T19:08:45Z</cp:lastPrinted>
  <dcterms:created xsi:type="dcterms:W3CDTF">1998-06-09T15:25:35Z</dcterms:created>
  <dcterms:modified xsi:type="dcterms:W3CDTF">2005-02-22T19:08:55Z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-1940033130</vt:i4>
  </property>
  <property fmtid="{D5CDD505-2E9C-101B-9397-08002B2CF9AE}" pid="3" name="_EmailSubject">
    <vt:lpwstr>Base Ops OP5s Revision</vt:lpwstr>
  </property>
  <property fmtid="{D5CDD505-2E9C-101B-9397-08002B2CF9AE}" pid="4" name="_AuthorEmail">
    <vt:lpwstr>Eric.Lubeck@tma.osd.mil</vt:lpwstr>
  </property>
  <property fmtid="{D5CDD505-2E9C-101B-9397-08002B2CF9AE}" pid="5" name="_AuthorEmailDisplayName">
    <vt:lpwstr>Lubeck, Eric, CON, OASD(HA)/TMA</vt:lpwstr>
  </property>
  <property fmtid="{D5CDD505-2E9C-101B-9397-08002B2CF9AE}" pid="6" name="_PreviousAdHocReviewCycleID">
    <vt:i4>1043728395</vt:i4>
  </property>
  <property fmtid="{D5CDD505-2E9C-101B-9397-08002B2CF9AE}" pid="7" name="_ReviewingToolsShownOnce">
    <vt:lpwstr/>
  </property>
</Properties>
</file>